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15" tabRatio="820" firstSheet="9" activeTab="10"/>
  </bookViews>
  <sheets>
    <sheet name="58-60" sheetId="1" state="hidden" r:id="rId1"/>
    <sheet name="พนักงานส่วนตำบล" sheetId="2" state="hidden" r:id="rId2"/>
    <sheet name="พนักงานจ้าง" sheetId="3" state="hidden" r:id="rId3"/>
    <sheet name="เงินเดือน" sheetId="4" state="hidden" r:id="rId4"/>
    <sheet name="พ.จ้าง" sheetId="5" state="hidden" r:id="rId5"/>
    <sheet name="วิธีคิด ต่ำ สูง " sheetId="6" state="hidden" r:id="rId6"/>
    <sheet name="ข้าราชการ" sheetId="7" state="hidden" r:id="rId7"/>
    <sheet name="ลดพ.ทั่วไป" sheetId="8" state="hidden" r:id="rId8"/>
    <sheet name="ไม่รวมครู" sheetId="9" state="hidden" r:id="rId9"/>
    <sheet name="กรอบอัตรากำลัง" sheetId="10" r:id="rId10"/>
    <sheet name="ข้อ 9" sheetId="11" r:id="rId11"/>
    <sheet name="ข้อ 11" sheetId="12" r:id="rId12"/>
    <sheet name="คำนวน" sheetId="13" r:id="rId13"/>
    <sheet name="Sheet1" sheetId="14" r:id="rId14"/>
    <sheet name="หัวข้อ" sheetId="15" r:id="rId15"/>
  </sheets>
  <definedNames>
    <definedName name="_xlnm.Print_Titles" localSheetId="10">'ข้อ 9'!$4:$6</definedName>
    <definedName name="_xlnm.Print_Titles" localSheetId="8">'ไม่รวมครู'!$4:$6</definedName>
  </definedNames>
  <calcPr fullCalcOnLoad="1"/>
</workbook>
</file>

<file path=xl/sharedStrings.xml><?xml version="1.0" encoding="utf-8"?>
<sst xmlns="http://schemas.openxmlformats.org/spreadsheetml/2006/main" count="2617" uniqueCount="377">
  <si>
    <t>ภาระค่าใช้จ่ายเกี่ยวกับเงินเดือนและค่าตอบแทนอื่น</t>
  </si>
  <si>
    <t>ที่</t>
  </si>
  <si>
    <t>ชื่อสายงาน</t>
  </si>
  <si>
    <t>ระดับ</t>
  </si>
  <si>
    <t>จำนวน</t>
  </si>
  <si>
    <t>ภาระค่าใช้จ่ายเพิ่มขึ้น(2)</t>
  </si>
  <si>
    <t>ค่าใช้จ่ายรวม(3)</t>
  </si>
  <si>
    <t>ตำแหน่ง</t>
  </si>
  <si>
    <t>ทั้งหมด</t>
  </si>
  <si>
    <t>จำนวนคน</t>
  </si>
  <si>
    <t>นักบริหารงาน อบต.</t>
  </si>
  <si>
    <t>นักพัฒนาชุมชน</t>
  </si>
  <si>
    <t>เจ้าหน้าที่บันทึกข้อมูล</t>
  </si>
  <si>
    <t>เจ้าพนักงานพัสดุ</t>
  </si>
  <si>
    <t>ช่างโยธา</t>
  </si>
  <si>
    <t>บุคลากร</t>
  </si>
  <si>
    <t>เจ้าพนักงานการเงินและบัญชี</t>
  </si>
  <si>
    <t>-</t>
  </si>
  <si>
    <t xml:space="preserve"> -</t>
  </si>
  <si>
    <t>3</t>
  </si>
  <si>
    <t>6</t>
  </si>
  <si>
    <t>4</t>
  </si>
  <si>
    <t>เจ้าพนักงานธุรการ</t>
  </si>
  <si>
    <t xml:space="preserve">นักบริหารงานทั่วไป 6 </t>
  </si>
  <si>
    <t>เจ้าหน้าที่ตรวจสอบภายใน</t>
  </si>
  <si>
    <t>เจ้าหน้าที่บริหารงานช่าง 6</t>
  </si>
  <si>
    <t>ผู้ช่วยช่างโยธา</t>
  </si>
  <si>
    <t>นักบริหารงานการศึกษา 6</t>
  </si>
  <si>
    <t xml:space="preserve">การวิเคราะห์การกำหนดอัตรากำลังเพิ่มของพนักงานส่วนตำบล องค์การบริหารส่วนตำบลหนองปรง อำเภอเขาย้อย  จังหวัดเพชรบุรี </t>
  </si>
  <si>
    <t>องค์การบริหารส่วนตำบลหนองปรง  อำเภอเขาย้อย  จังหวัดเพชรบุรี</t>
  </si>
  <si>
    <t>ลำดับที่</t>
  </si>
  <si>
    <t>ชื่อ-สกุล</t>
  </si>
  <si>
    <t>เงินเดือน</t>
  </si>
  <si>
    <t>หมายเหตุ</t>
  </si>
  <si>
    <t>นายประทีป       เณรตาก้อง</t>
  </si>
  <si>
    <t>จนท.บริหารงาน อบต.</t>
  </si>
  <si>
    <t>นางสาวใกล้รุ่ง   ชูแก้ว</t>
  </si>
  <si>
    <t>นางสถาพร            กลิ่นโพธิ์กลับ</t>
  </si>
  <si>
    <t>นางสาวพัชรากร    ชุ่มมนัส</t>
  </si>
  <si>
    <t>นางสาวอารี          แย้มโอษฐ</t>
  </si>
  <si>
    <t>ส่วนการคลัง</t>
  </si>
  <si>
    <t>สำนักปลัด</t>
  </si>
  <si>
    <t>ส่วนโยธา</t>
  </si>
  <si>
    <t>นายสมบัติ     ทับล้อม</t>
  </si>
  <si>
    <t>นายบุญส่ง  ยิ้มศรวล</t>
  </si>
  <si>
    <t>นักบริหารงานการคลัง</t>
  </si>
  <si>
    <t>นักบริหารงานช่าง</t>
  </si>
  <si>
    <t xml:space="preserve">ทะเบียนข้อมูลอัตรากำลังพนักงานส่วนตำบล </t>
  </si>
  <si>
    <t>ทะเบียนข้อมูลอัตรากำลังพนักงานจ้าง</t>
  </si>
  <si>
    <t>พนักงานจ้างตามภารกิจ</t>
  </si>
  <si>
    <t>ผู้ช่วยเจ้าหน้าที่พัสดุ</t>
  </si>
  <si>
    <t>ผู้ช่วยครูผู้ดูแลเด็กฯ</t>
  </si>
  <si>
    <t>นางดวงพร              เพ็งพันธ์</t>
  </si>
  <si>
    <t>ผู้ช่วยเจ้าหน้าที่จัดเก็บรายได้</t>
  </si>
  <si>
    <t>พนักงานจ้างทั่วไป</t>
  </si>
  <si>
    <t>นางมา               อุ่นเรือน</t>
  </si>
  <si>
    <t>นักการ-ภารโรง</t>
  </si>
  <si>
    <t>นายสมเกียรติ     จันทร์เปล่ง</t>
  </si>
  <si>
    <t>พนักงานขับรถ</t>
  </si>
  <si>
    <t>นายไพฑูรย์    สร้อยท้วม</t>
  </si>
  <si>
    <t>พนักงานขับเครื่องจักรกลขนาดกลาง</t>
  </si>
  <si>
    <t>พนักงานประจำรถขยะ</t>
  </si>
  <si>
    <t>นายวรเดช      เกตุมาลา</t>
  </si>
  <si>
    <t>นายสามชัย       มีน้อย</t>
  </si>
  <si>
    <t>พนักงานผลิตน้ำประปา</t>
  </si>
  <si>
    <t>นายวันชัย        มีสุข</t>
  </si>
  <si>
    <t>นางสาวสฎิพร     บุญญาหาร</t>
  </si>
  <si>
    <t>รวม</t>
  </si>
  <si>
    <t>๙. ภาระค่าใช้จ่ายเกี่ยวกับเงินเดือนและค่าตอบแทนอื่น</t>
  </si>
  <si>
    <t>รวม (4)</t>
  </si>
  <si>
    <t>เจ้าหน้าที่วิเคราะห์นโยบายและแผน 3-5/6ว</t>
  </si>
  <si>
    <t>นักพัฒนาชุมชน 3-5/6ว</t>
  </si>
  <si>
    <t>เจ้าหน้าที่ตรวจสอบภายใน 3-5/6ว</t>
  </si>
  <si>
    <t>บุคลากร 3-5/6ว</t>
  </si>
  <si>
    <t>เจ้าพนักงานธุรการ 2-4/5</t>
  </si>
  <si>
    <t>เจ้าหน้าที่บันทึกข้อมูล 1-3/4</t>
  </si>
  <si>
    <t>นักบริหารงานคลัง 6</t>
  </si>
  <si>
    <t>เจ้าพนักงานพัสดุ 2-4/5</t>
  </si>
  <si>
    <t>เจ้าพนักงานการเงินและบัญชี 2-4/5</t>
  </si>
  <si>
    <t>นักวิชาการศึกษา 3-5/6ว</t>
  </si>
  <si>
    <t>(4)</t>
  </si>
  <si>
    <t>(5)</t>
  </si>
  <si>
    <t>(6)</t>
  </si>
  <si>
    <t>(7)</t>
  </si>
  <si>
    <t>(8)</t>
  </si>
  <si>
    <t>ประมาณการประโยชน์ตอบแทนอื่น 20%</t>
  </si>
  <si>
    <t>ค่าจ้งพนักงานจ้าง+สวัสดิการ</t>
  </si>
  <si>
    <t>รวมเป็นค่าใช้จ่ายบุคคลทั้งสิ้น</t>
  </si>
  <si>
    <t>คิดเป็นร้อยละ 40ของงบประมาณรายจ่ายประจำปี</t>
  </si>
  <si>
    <t>จำนวนคนที่มีอยู่</t>
  </si>
  <si>
    <t>ปัจจบัน</t>
  </si>
  <si>
    <t>อัตรากำลังที่คาดว่า</t>
  </si>
  <si>
    <t>จะต้องใช้ในช่วง 3 ปีข้างหน้า</t>
  </si>
  <si>
    <t>อัตรากำลังคน</t>
  </si>
  <si>
    <t>เพิ่ม/ลด</t>
  </si>
  <si>
    <t>นายช่างโยธา 2-4/5</t>
  </si>
  <si>
    <t>ครูผู้ดูแลเด็ก 3-5/6 ว</t>
  </si>
  <si>
    <t>0</t>
  </si>
  <si>
    <t>นักวิชาการจัดเก็บรายได้ 3-5/6ว</t>
  </si>
  <si>
    <t>ข้อมูล ณ วันที่ 1 เมษายน  2556</t>
  </si>
  <si>
    <t>ส่วนการศึกษา ศาสนา และวัฒนธรรม</t>
  </si>
  <si>
    <t>นางสาวลลิดา  จีนทู</t>
  </si>
  <si>
    <t>ครูผู้ดูแลเด็ก</t>
  </si>
  <si>
    <t>ครูผู้ช่วย</t>
  </si>
  <si>
    <t>นางธนวรรณ    จำปาเทศ</t>
  </si>
  <si>
    <t>นางสาวพิรดี     เวศเจริญ</t>
  </si>
  <si>
    <t>น.ส.เพ็ญนภา   คิดคนึง</t>
  </si>
  <si>
    <t>น.ส.วีรวรรณ์   จันทร์แจ่มหล้า</t>
  </si>
  <si>
    <t>นางสาววงเดือน    พรมแก้ว</t>
  </si>
  <si>
    <t>จนท.บริหารงานทั่วไป</t>
  </si>
  <si>
    <t>จนท.วิเคราะห์นโยบายและแผน</t>
  </si>
  <si>
    <t>นักวิชาการจัดเก็บรายได้</t>
  </si>
  <si>
    <t>3-5/6ว</t>
  </si>
  <si>
    <t>ว่าง</t>
  </si>
  <si>
    <t>นายช่างโยธา</t>
  </si>
  <si>
    <t>2-4/5</t>
  </si>
  <si>
    <t>นักบริหารงานบริหารงานการศึกษา</t>
  </si>
  <si>
    <t>นักวิชาการศึกษา</t>
  </si>
  <si>
    <t>1-2/3</t>
  </si>
  <si>
    <t>ณ วันที่ 1 เมษายน  2556</t>
  </si>
  <si>
    <t>นางสาวศรัญญา   อุ่นเรือน</t>
  </si>
  <si>
    <t>ผู้ช่วยเจ้าหน้าที่ธุรการ</t>
  </si>
  <si>
    <t>นายประสิทธิ์    ศรีบุญเพ็ง</t>
  </si>
  <si>
    <t>นางสาวสุภาวดี  แค้มวงษ์</t>
  </si>
  <si>
    <t>ส่วนการศึกษา ศาสนา ฯ</t>
  </si>
  <si>
    <t>ส่วนโยธาฯ</t>
  </si>
  <si>
    <t>ผู้ดูแลเด็ก</t>
  </si>
  <si>
    <t>2</t>
  </si>
  <si>
    <t>5</t>
  </si>
  <si>
    <t>สำนักปลัด อบต.</t>
  </si>
  <si>
    <t>นักการ ภารโรง</t>
  </si>
  <si>
    <t>คนงานทั่วไป</t>
  </si>
  <si>
    <t>ส่วนการศึกษา  ศาสนา และวัฒนธรรม</t>
  </si>
  <si>
    <t>ผู้ช่วยครูผู้ดูแลเด็ก</t>
  </si>
  <si>
    <t>เจ้าหน้าที่บริหารงานทั่วไป 3-5/6 ว</t>
  </si>
  <si>
    <t>พ.ภารกิจ</t>
  </si>
  <si>
    <t>พ.จ้างทั่วไป</t>
  </si>
  <si>
    <t>1 ปี</t>
  </si>
  <si>
    <t>ต่ำ</t>
  </si>
  <si>
    <t>สูง</t>
  </si>
  <si>
    <t>ระดับ 6</t>
  </si>
  <si>
    <t>หาร 12</t>
  </si>
  <si>
    <t>x 12</t>
  </si>
  <si>
    <t xml:space="preserve">ระดับ   </t>
  </si>
  <si>
    <t>ระดับ 1</t>
  </si>
  <si>
    <t>ระดับ 2</t>
  </si>
  <si>
    <t>ระดับ 3</t>
  </si>
  <si>
    <t>ว่างเดิม</t>
  </si>
  <si>
    <t>งบประมาณรายจ่ายประจำปี</t>
  </si>
  <si>
    <t>ศรัญญา</t>
  </si>
  <si>
    <t>สฏิพร</t>
  </si>
  <si>
    <t>ศิริวรรณ</t>
  </si>
  <si>
    <t>ดวงพร</t>
  </si>
  <si>
    <t>เต็ม</t>
  </si>
  <si>
    <t>x 12 ด.</t>
  </si>
  <si>
    <t>ปี 2558</t>
  </si>
  <si>
    <t>ปี 2559</t>
  </si>
  <si>
    <t>ปี 2560</t>
  </si>
  <si>
    <t>ค่าตอบแทน</t>
  </si>
  <si>
    <t>ภาระค่าใช้จ่ายที่เพิ่มขึ้นของพนักงานส่วนตำบล (2)</t>
  </si>
  <si>
    <t>ปัจจุบัน</t>
  </si>
  <si>
    <t>ปี 2557</t>
  </si>
  <si>
    <t>ทั้งปี (1)</t>
  </si>
  <si>
    <t>งด.เดิม</t>
  </si>
  <si>
    <t>เพิ่ม 1ขั้น</t>
  </si>
  <si>
    <t>ส่วนต่าง</t>
  </si>
  <si>
    <t>12 เดือน</t>
  </si>
  <si>
    <t>ปลัด อบต. (นักบริหารงาน อบต.)</t>
  </si>
  <si>
    <t>นักบริหารงานทั่วไป (หน.สป.)</t>
  </si>
  <si>
    <t>เจ้าหน้าที่บริหารงานทั่วไป</t>
  </si>
  <si>
    <t>เจ้าหน้าที่วิเคราะห์นโยบายและแผน</t>
  </si>
  <si>
    <t>หัวหน้าส่วนการคลัง</t>
  </si>
  <si>
    <t>นวก.ศึกษา</t>
  </si>
  <si>
    <t>ข</t>
  </si>
  <si>
    <t>งปม.57</t>
  </si>
  <si>
    <t>งปม.58</t>
  </si>
  <si>
    <t>งปม.59</t>
  </si>
  <si>
    <t>สำนักงานปลัดองค์การบริหารส่วนตำบล</t>
  </si>
  <si>
    <t>ชื่อ - สกุล</t>
  </si>
  <si>
    <t>คุณวุฒิ</t>
  </si>
  <si>
    <t>กรอบอัตรากำลังเดิม</t>
  </si>
  <si>
    <t>กรอบอัตรากำลังใหม่</t>
  </si>
  <si>
    <t>เงินประจำ</t>
  </si>
  <si>
    <t>เลขที่ตำแหน่ง</t>
  </si>
  <si>
    <t>ป.โท</t>
  </si>
  <si>
    <t>ป.ตรี</t>
  </si>
  <si>
    <t>ปวช.</t>
  </si>
  <si>
    <t>พนักงานขับรถยนต์</t>
  </si>
  <si>
    <t>เงินเดือน(1)</t>
  </si>
  <si>
    <t xml:space="preserve">นักพัฒนาชุมชน </t>
  </si>
  <si>
    <t>นักการภารโรง</t>
  </si>
  <si>
    <t xml:space="preserve">นักวิชาการจัดเก็บรายได้ </t>
  </si>
  <si>
    <t xml:space="preserve">นักวิชาการพัสดุ </t>
  </si>
  <si>
    <t xml:space="preserve">นายช่างโยธา </t>
  </si>
  <si>
    <t xml:space="preserve">นักวิชาการศึกษา </t>
  </si>
  <si>
    <t>ส.ต.อ.ประจวบ  นิ่มนุช</t>
  </si>
  <si>
    <t>นายวินัย  หนูเทศ</t>
  </si>
  <si>
    <t>พนักงานส่วนท้องถิ่น</t>
  </si>
  <si>
    <t>นายนันทสิทธิ์  ชลภาพ</t>
  </si>
  <si>
    <t>นางสาวณัฐชยา  อุระทัย</t>
  </si>
  <si>
    <t>นายพนม  ขาวคง</t>
  </si>
  <si>
    <t>กองคลัง</t>
  </si>
  <si>
    <t>นางจันทร์ทิมา  นพวิจิตร์</t>
  </si>
  <si>
    <t>นางสาวปวิชญา  ศรีเพชร</t>
  </si>
  <si>
    <t>พ.อ.อ.ชัชวาล  พัฒพงษ์</t>
  </si>
  <si>
    <t>นายทวีศักดิ์  สีแดง</t>
  </si>
  <si>
    <t>นางสาวสุนทรี  ฤทธิ์บัว</t>
  </si>
  <si>
    <t>กองช่าง</t>
  </si>
  <si>
    <t>นายบัญชา  นพวิจิตร์</t>
  </si>
  <si>
    <t>นางสาวพัชรี  ภะวะเวช</t>
  </si>
  <si>
    <t>นายนิยม  ปิ่นคง</t>
  </si>
  <si>
    <t>นายวีรยุทธ  นิลเถื่อน</t>
  </si>
  <si>
    <t>นายปิยะวัฒน์  งามขำ</t>
  </si>
  <si>
    <t xml:space="preserve"> -ว่างเดิม-</t>
  </si>
  <si>
    <t>นางยุพา  นิลห้อย</t>
  </si>
  <si>
    <t>นางสาวจุฑารัตน์  นิลเถื่อน</t>
  </si>
  <si>
    <t>ส่วนการศึกษา  ศาสนาและวัฒนธรรม</t>
  </si>
  <si>
    <t>อนุ ป.ตรี</t>
  </si>
  <si>
    <t>ปวส.</t>
  </si>
  <si>
    <t>นักวิชาการพัสดุ</t>
  </si>
  <si>
    <t>ม.3</t>
  </si>
  <si>
    <t>ม.6</t>
  </si>
  <si>
    <t>นายธงไชย  มูลเกตุ</t>
  </si>
  <si>
    <t>ส่วนราชการ</t>
  </si>
  <si>
    <t>เพิ่ม / ลด</t>
  </si>
  <si>
    <t>ปลัด อบต.</t>
  </si>
  <si>
    <t>สำนักงานปลัด  อบต.</t>
  </si>
  <si>
    <t>พนักงานส่วนตำบล</t>
  </si>
  <si>
    <t>ลูกจ้างประจำ</t>
  </si>
  <si>
    <t>อัตรากำลังที่คาดว่าจะ</t>
  </si>
  <si>
    <t>ต้องใช้ในช่วง 3 ปีข้างหน้า</t>
  </si>
  <si>
    <t xml:space="preserve">  11. บัญชีแสดงจัดคนลงสู่ตำแหน่งและการกำหนดเลขที่ตำแหน่งในส่วนราชการ</t>
  </si>
  <si>
    <t xml:space="preserve"> 9. ภาระค่าใช้จ่ายเกี่ยวกับเงินเดือนและประโยชน์ตอบแทนอื่น</t>
  </si>
  <si>
    <t>1) มีอัตรากำลัง ปัจจุบัน 5 ตำแหน่ง 5 อัตรา ดังนี้</t>
  </si>
  <si>
    <t>ขั้นที่เพิ่มในแต่ละปี</t>
  </si>
  <si>
    <t>(คน)</t>
  </si>
  <si>
    <t>คนละ</t>
  </si>
  <si>
    <t>เงินเดือนเฉลี่ย</t>
  </si>
  <si>
    <t>ขั้นต่ำ</t>
  </si>
  <si>
    <t>ขั้นสูง</t>
  </si>
  <si>
    <t>ที่ต้องตั้งไว้</t>
  </si>
  <si>
    <t>(1)</t>
  </si>
  <si>
    <t>(2)</t>
  </si>
  <si>
    <t>(1) + (2) / 2 x12</t>
  </si>
  <si>
    <t>ตั้งงบประมาณรายจ่ายประจำปี ดังนี้</t>
  </si>
  <si>
    <t>2) มีตำแหน่งว่าง 1 ตำแหน่ง 1 อัตรา  ดังนี้</t>
  </si>
  <si>
    <t>ผู้ช่วยนายช่างโยธา</t>
  </si>
  <si>
    <t xml:space="preserve">การวิเคราะห์การกำหนดอัตรากำลังเพิ่มของพนักงานส่วนตำบล องค์การบริหารส่วนตำบลหนองจอก  อำเภอท่ายาง  จังหวัดเพชรบุรี </t>
  </si>
  <si>
    <t>ผู้อำนวยการกองคลัง</t>
  </si>
  <si>
    <t>(นักบริหารงานการคลัง)</t>
  </si>
  <si>
    <t>ผู้อำนวยการกองช่าง</t>
  </si>
  <si>
    <t>นายสามารถ สมใจ</t>
  </si>
  <si>
    <t>38-3-00-1101-001</t>
  </si>
  <si>
    <t>38-3-01-2101-001</t>
  </si>
  <si>
    <t>38-3-01-3101-001</t>
  </si>
  <si>
    <t>38-3-01-3102-001</t>
  </si>
  <si>
    <t>38-3-01-3801-001</t>
  </si>
  <si>
    <t>38-3-04-2102-001</t>
  </si>
  <si>
    <t>38-3-04-3203-001</t>
  </si>
  <si>
    <t>38-3-04-3204-001</t>
  </si>
  <si>
    <t>38-3-04-4201-001</t>
  </si>
  <si>
    <t>38-3-05-2103-001</t>
  </si>
  <si>
    <t>38-3-05-4701-001</t>
  </si>
  <si>
    <t>38-3-05-4101-001</t>
  </si>
  <si>
    <t>38-3-08-2107-001</t>
  </si>
  <si>
    <t>38-3-08-3803-001</t>
  </si>
  <si>
    <t>(นักบริหารงานท้องถิ่น)</t>
  </si>
  <si>
    <t>ต้น</t>
  </si>
  <si>
    <t xml:space="preserve">หัวหน้าสำนักปลัด </t>
  </si>
  <si>
    <t>(นักบริหารงานทั่วไป)</t>
  </si>
  <si>
    <t>นักจัดการงานทั่วไป</t>
  </si>
  <si>
    <t>นักทรัพยากรบุคคล</t>
  </si>
  <si>
    <t>(นักบริหารงานช่าง)</t>
  </si>
  <si>
    <t>(นักบริหารงานศึกษา)</t>
  </si>
  <si>
    <t>การ</t>
  </si>
  <si>
    <t>ศึกษา</t>
  </si>
  <si>
    <t>น.ส.วนิดา  เหลืองปะภาศิริ</t>
  </si>
  <si>
    <t>(ว่าง)</t>
  </si>
  <si>
    <t>ผู้อำนวยการกองการศึกษา</t>
  </si>
  <si>
    <t>นักบริหารงานช่าง (อำนวยการท้องถิ่น)</t>
  </si>
  <si>
    <t>หัวหน้าสำนักปลัด</t>
  </si>
  <si>
    <t>เงินเดือนบัญชี 4</t>
  </si>
  <si>
    <t xml:space="preserve">เงินเดือนบัญชี 5 </t>
  </si>
  <si>
    <t>(ระบบแท่ง)</t>
  </si>
  <si>
    <t>ผลต่าง0.5กับ บ/ช 5</t>
  </si>
  <si>
    <t>ผลต่าง 1 กับ 0.5</t>
  </si>
  <si>
    <t>ปลัด</t>
  </si>
  <si>
    <t>0.5 ขั้น</t>
  </si>
  <si>
    <t>1 ขั้น</t>
  </si>
  <si>
    <t>ปลัด อบต. (นักบริหารท้องถิ่น)</t>
  </si>
  <si>
    <t>นักบริหารงานทั่วไป  (อำนวยการท้องถิ่น)</t>
  </si>
  <si>
    <t xml:space="preserve">นักทรัพยากรบุคคล </t>
  </si>
  <si>
    <t>ชก.</t>
  </si>
  <si>
    <t>ปก./ชก.</t>
  </si>
  <si>
    <t>ปก.</t>
  </si>
  <si>
    <t>ชง.</t>
  </si>
  <si>
    <t>ปง.</t>
  </si>
  <si>
    <t xml:space="preserve">นักบริหารงานศึกษา (อำนวยการท้องถิ่น) </t>
  </si>
  <si>
    <r>
      <t xml:space="preserve">นักบริหารงานการคลัง </t>
    </r>
    <r>
      <rPr>
        <sz val="10"/>
        <rFont val="TH SarabunIT๙"/>
        <family val="2"/>
      </rPr>
      <t>(อำนวยการท้องถิ่น)</t>
    </r>
  </si>
  <si>
    <r>
      <rPr>
        <b/>
        <u val="single"/>
        <sz val="16"/>
        <color indexed="8"/>
        <rFont val="TH SarabunIT๙"/>
        <family val="2"/>
      </rPr>
      <t>สำนักปลัดองค์การบริหารส่วนตำบล</t>
    </r>
    <r>
      <rPr>
        <b/>
        <sz val="16"/>
        <color indexed="8"/>
        <rFont val="TH SarabunIT๙"/>
        <family val="2"/>
      </rPr>
      <t xml:space="preserve"> </t>
    </r>
  </si>
  <si>
    <t>นางบุญรัตน์  จันทร์เหมือน</t>
  </si>
  <si>
    <t>กองการศึกษา</t>
  </si>
  <si>
    <t>เจ้าพนักงานธุรการ (ลูกจ้างประจำ)</t>
  </si>
  <si>
    <r>
      <t xml:space="preserve">นักบริหารงานช่าง </t>
    </r>
    <r>
      <rPr>
        <sz val="11"/>
        <rFont val="TH SarabunIT๙"/>
        <family val="2"/>
      </rPr>
      <t>(อำนวยการท้องถิ่น ระดับต้น)</t>
    </r>
  </si>
  <si>
    <r>
      <t xml:space="preserve">นักบริหารงานศึกษา </t>
    </r>
    <r>
      <rPr>
        <sz val="11"/>
        <rFont val="TH SarabunIT๙"/>
        <family val="2"/>
      </rPr>
      <t>(อำนวยการท้องถิ่น ระดับต้น)</t>
    </r>
  </si>
  <si>
    <r>
      <t>นักบริหารงานท้องถิ่น</t>
    </r>
    <r>
      <rPr>
        <sz val="11"/>
        <color indexed="8"/>
        <rFont val="TH SarabunIT๙"/>
        <family val="2"/>
      </rPr>
      <t xml:space="preserve"> (บริหารงานท้องถิ่น ระดับต้น)</t>
    </r>
  </si>
  <si>
    <r>
      <t xml:space="preserve">นักบริหารงานทั่วไป </t>
    </r>
    <r>
      <rPr>
        <sz val="11"/>
        <color indexed="8"/>
        <rFont val="TH SarabunIT๙"/>
        <family val="2"/>
      </rPr>
      <t>(อำนวยการท้องถิ่น ระดับต้น )</t>
    </r>
  </si>
  <si>
    <t>นักทรัพยากรบุคคลชำนาญการ</t>
  </si>
  <si>
    <t>นักพัฒนาชุมชนปฏิบัติการ</t>
  </si>
  <si>
    <t>นักจัดการงานทั่วไปปฏิบัติการ/ชำนาญการ(ปก./ชก.)</t>
  </si>
  <si>
    <r>
      <t xml:space="preserve">นักบริหารงานการคลัง </t>
    </r>
    <r>
      <rPr>
        <sz val="11"/>
        <rFont val="TH SarabunIT๙"/>
        <family val="2"/>
      </rPr>
      <t>(อำนวยการท้องถิ่น ระดับต้น )</t>
    </r>
  </si>
  <si>
    <t>นักวิชาการจัดเก็บรายได้ชำนาญการ</t>
  </si>
  <si>
    <t>นักวิชาการพัสดุปฏิบัติการ</t>
  </si>
  <si>
    <t>เจ้าพนักงานการเงินและบัญชีชำนาญงาน</t>
  </si>
  <si>
    <t>นายช่างโยธาปฏิบัติงาน/ชำนาญงาน</t>
  </si>
  <si>
    <t>เจ้าพนักงานธุรการปฏิบัติงาน</t>
  </si>
  <si>
    <t>นักวิชาการศึกษาปฏิบัติการ/ชำนาญการ</t>
  </si>
  <si>
    <t>เจ้าหน้าที่วิเคราะห์นโยบายและแผน ปก./ชก.</t>
  </si>
  <si>
    <t>+1</t>
  </si>
  <si>
    <t>+2</t>
  </si>
  <si>
    <t xml:space="preserve">นักจัดการงานทั่วไป </t>
  </si>
  <si>
    <t xml:space="preserve">ภาระค่าใช้จ่ายเกี่ยวกับเงินเดือนและค่าตอบแทนอื่น </t>
  </si>
  <si>
    <t>ปง./ชง.</t>
  </si>
  <si>
    <t xml:space="preserve">ผู้ช่วยเจ้าพนักงานนักพัฒนาชุมชน </t>
  </si>
  <si>
    <t>ผู้ช่วยเจ้าพนักงานพัฒนาชุมชน</t>
  </si>
  <si>
    <t>3) ปี 2561 มีความต้องการกำหนดตำแหน่งเพิ่มขึ้น 2 ตำแหน่ง 2 อัตรา ดังนี้</t>
  </si>
  <si>
    <t>ผู้ช่วยเจ้าพนักงานธุรการ (ลูกจ้างประจำ)</t>
  </si>
  <si>
    <t>1</t>
  </si>
  <si>
    <t>เงินค่าตอบแทน/</t>
  </si>
  <si>
    <t>เงินเพิ่มอื่นๆ</t>
  </si>
  <si>
    <t>นางสาวธัญลักษณ์  ทองนิ่ม</t>
  </si>
  <si>
    <t>นางสาวสุจิตตรา  อ่วมเมือง</t>
  </si>
  <si>
    <t>ผู้ช่วย จพง.พัฒนาชุมชน</t>
  </si>
  <si>
    <t>กำหนด</t>
  </si>
  <si>
    <t>เพิ่ม</t>
  </si>
  <si>
    <t xml:space="preserve"> - ว่างเดิม -</t>
  </si>
  <si>
    <t>นายไพศาล  แสงขำ</t>
  </si>
  <si>
    <t>38-3-01-3103-001</t>
  </si>
  <si>
    <t>นางสาวขนิษฐา  วิจิตรเชื้อ</t>
  </si>
  <si>
    <t>นักบริหารงานท้องถิ่น ระดับต้น</t>
  </si>
  <si>
    <t xml:space="preserve">นักบริหารงานทั่วไป ระดับต้น </t>
  </si>
  <si>
    <t>นักบริหารงานการคลัง ระดับต้น</t>
  </si>
  <si>
    <t>นักบริหารงานช่าง ระดับต้น</t>
  </si>
  <si>
    <t>นักบริหารงานศึกษา ระดับต้น</t>
  </si>
  <si>
    <t>นักจัดการงานทั่วไปปฏิบัติการ/ชำนาญการ</t>
  </si>
  <si>
    <t>1) มีอัตรากำลัง ปัจจุบัน 9 ตำแหน่ง 10 อัตรา ดังนี้</t>
  </si>
  <si>
    <t>ผู้ช่วยเจ้าพนักงานจัดเก็บรายได้</t>
  </si>
  <si>
    <t>ผู้ช่วยเจ้าพนักงานพัสดุ</t>
  </si>
  <si>
    <t>ภารโรง</t>
  </si>
  <si>
    <t>คนงาน</t>
  </si>
  <si>
    <t>1) มีอัตรากำลัง ปัจจุบัน 5 ตำแหน่ง 6 อัตรา ดังนี้</t>
  </si>
  <si>
    <t>1) มีอัตรากำลัง ปัจจุบัน 2 ตำแหน่ง 4 อัตรา ดังนี้</t>
  </si>
  <si>
    <t>นักวิเคราะห์นโยบายและแผน ปฏิบัติการ/ชำนาญการ</t>
  </si>
  <si>
    <t>นักวิเคราะห์นโยบายและแผน</t>
  </si>
  <si>
    <t>วัตถุประสงค์ (2)</t>
  </si>
  <si>
    <t>โครงสร้างการกำหนดตำแหน่ง (8)</t>
  </si>
  <si>
    <t>กรอบแนวคิด (3)</t>
  </si>
  <si>
    <t>สภาพปัญหาของพื้นที่ฯ(4)</t>
  </si>
  <si>
    <t>ภารกิจ อำนาจหน้าที่ (5)</t>
  </si>
  <si>
    <t>สรุปปัญหาและแนวทางฯ (7)</t>
  </si>
  <si>
    <t>ภาระค่าใช้จ่ายเกี่ยวกับเงินเดือนฯ (9)</t>
  </si>
  <si>
    <t>บัญชีแสดงจัดคนลงสู่ตำแหน่งฯ(11)</t>
  </si>
  <si>
    <t>แนวทางการพัฒนาฯ (12)</t>
  </si>
  <si>
    <t>ภารกิจหลัก และภารกิจรอง (6)</t>
  </si>
  <si>
    <t>แผนภูมิโครงสร้างการฯ (10)</t>
  </si>
  <si>
    <t>ประกาศคุณธรรมฯ (13)</t>
  </si>
  <si>
    <t>หลักการและเหตุผล (1)</t>
  </si>
  <si>
    <t>ผู้ดูแลเด็ก (ทั่วไป)</t>
  </si>
  <si>
    <t>ผู้ดูแลเด็ก (ทักษะ)</t>
  </si>
  <si>
    <r>
      <t>หมายเหตุ</t>
    </r>
    <r>
      <rPr>
        <b/>
        <sz val="16"/>
        <color indexed="8"/>
        <rFont val="TH SarabunIT๙"/>
        <family val="2"/>
      </rPr>
      <t xml:space="preserve"> </t>
    </r>
  </si>
  <si>
    <t xml:space="preserve">  - ยุบตำแหน่ง ผู้ดูแลเด็ก (ทั่วไป) จำนวน 2 อัตรา เมื่อแต่งตั้งบุคคลในตำแหน่ง ผู้ดูแลเด็ก (ทักษะ)</t>
  </si>
  <si>
    <t>3) ปี 2561 มีความต้องการปรับปรุงตำแหน่งเพิ่มขึ้น 1 ตำแหน่ง 2 อัตรา ดังนี้</t>
  </si>
  <si>
    <t>ปี 2561</t>
  </si>
  <si>
    <t>ปี 2562</t>
  </si>
  <si>
    <t>ปี 2563</t>
  </si>
  <si>
    <t xml:space="preserve">กรอบอัตรากำลัง 3 ปี (รอบปีงบประมาณ 2561 - 2563) </t>
  </si>
  <si>
    <t xml:space="preserve">๙. ภาระค่าใช้จ่ายเกี่ยวกับเงินเดือนและค่าตอบแทนอื่น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</si>
</sst>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_-;\-* #,##0.0_-;_-* &quot;-&quot;?_-;_-@_-"/>
    <numFmt numFmtId="202" formatCode="0.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</numFmts>
  <fonts count="12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name val="TH SarabunPSK"/>
      <family val="2"/>
    </font>
    <font>
      <sz val="12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sz val="11"/>
      <name val="TH SarabunIT๙"/>
      <family val="2"/>
    </font>
    <font>
      <b/>
      <sz val="11"/>
      <name val="TH SarabunPSK"/>
      <family val="2"/>
    </font>
    <font>
      <b/>
      <sz val="11"/>
      <name val="TH SarabunIT๙"/>
      <family val="2"/>
    </font>
    <font>
      <b/>
      <sz val="12"/>
      <name val="TH SarabunIT๙"/>
      <family val="2"/>
    </font>
    <font>
      <b/>
      <sz val="8"/>
      <name val="TH SarabunIT๙"/>
      <family val="2"/>
    </font>
    <font>
      <sz val="9"/>
      <name val="TH NiramitIT๙"/>
      <family val="0"/>
    </font>
    <font>
      <b/>
      <sz val="9"/>
      <name val="TH NiramitIT๙"/>
      <family val="0"/>
    </font>
    <font>
      <b/>
      <sz val="8"/>
      <name val="TH NiramitIT๙"/>
      <family val="0"/>
    </font>
    <font>
      <sz val="12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 New"/>
      <family val="2"/>
    </font>
    <font>
      <b/>
      <sz val="9"/>
      <name val="TH SarabunIT๙"/>
      <family val="2"/>
    </font>
    <font>
      <sz val="8"/>
      <name val="TH SarabunIT๙"/>
      <family val="2"/>
    </font>
    <font>
      <b/>
      <u val="single"/>
      <sz val="12"/>
      <name val="TH SarabunIT๙"/>
      <family val="2"/>
    </font>
    <font>
      <b/>
      <u val="single"/>
      <sz val="16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3"/>
      <name val="TH SarabunIT๙"/>
      <family val="2"/>
    </font>
    <font>
      <sz val="11"/>
      <color indexed="8"/>
      <name val="TH SarabunIT๙"/>
      <family val="2"/>
    </font>
    <font>
      <u val="single"/>
      <sz val="12"/>
      <name val="TH SarabunIT๙"/>
      <family val="2"/>
    </font>
    <font>
      <sz val="13"/>
      <color indexed="8"/>
      <name val="TH SarabunIT๙"/>
      <family val="2"/>
    </font>
    <font>
      <b/>
      <sz val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IT๙"/>
      <family val="2"/>
    </font>
    <font>
      <sz val="10"/>
      <color indexed="10"/>
      <name val="TH SarabunIT๙"/>
      <family val="2"/>
    </font>
    <font>
      <sz val="11"/>
      <color indexed="10"/>
      <name val="TH SarabunPSK"/>
      <family val="2"/>
    </font>
    <font>
      <b/>
      <sz val="12"/>
      <color indexed="10"/>
      <name val="TH SarabunIT๙"/>
      <family val="2"/>
    </font>
    <font>
      <sz val="14"/>
      <color indexed="8"/>
      <name val="Tahoma"/>
      <family val="2"/>
    </font>
    <font>
      <sz val="14"/>
      <color indexed="10"/>
      <name val="Tahoma"/>
      <family val="2"/>
    </font>
    <font>
      <sz val="13"/>
      <color indexed="8"/>
      <name val="TH Sarabun New"/>
      <family val="2"/>
    </font>
    <font>
      <sz val="14"/>
      <color indexed="8"/>
      <name val="TH Sarabun New"/>
      <family val="2"/>
    </font>
    <font>
      <sz val="11"/>
      <color indexed="8"/>
      <name val="TH Sarabun New"/>
      <family val="2"/>
    </font>
    <font>
      <b/>
      <sz val="9"/>
      <color indexed="10"/>
      <name val="TH SarabunIT๙"/>
      <family val="2"/>
    </font>
    <font>
      <b/>
      <sz val="8"/>
      <color indexed="10"/>
      <name val="TH SarabunIT๙"/>
      <family val="2"/>
    </font>
    <font>
      <b/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0"/>
      <color indexed="8"/>
      <name val="TH SarabunIT๙"/>
      <family val="2"/>
    </font>
    <font>
      <sz val="12"/>
      <color indexed="8"/>
      <name val="TH SarabunIT๙"/>
      <family val="2"/>
    </font>
    <font>
      <sz val="15"/>
      <color indexed="8"/>
      <name val="TH SarabunIT๙"/>
      <family val="2"/>
    </font>
    <font>
      <sz val="10"/>
      <color indexed="8"/>
      <name val="TH SarabunIT๙"/>
      <family val="2"/>
    </font>
    <font>
      <b/>
      <sz val="14"/>
      <color indexed="8"/>
      <name val="Tahoma"/>
      <family val="2"/>
    </font>
    <font>
      <b/>
      <sz val="13"/>
      <color indexed="8"/>
      <name val="TH Sarabun New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IT๙"/>
      <family val="2"/>
    </font>
    <font>
      <sz val="10"/>
      <color rgb="FFFF0000"/>
      <name val="TH SarabunIT๙"/>
      <family val="2"/>
    </font>
    <font>
      <sz val="11"/>
      <color rgb="FFFF0000"/>
      <name val="TH SarabunPSK"/>
      <family val="2"/>
    </font>
    <font>
      <b/>
      <sz val="12"/>
      <color rgb="FFFF0000"/>
      <name val="TH SarabunIT๙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theme="1"/>
      <name val="TH SarabunIT๙"/>
      <family val="2"/>
    </font>
    <font>
      <sz val="13"/>
      <color theme="1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  <font>
      <b/>
      <sz val="9"/>
      <color rgb="FFFF0000"/>
      <name val="TH SarabunIT๙"/>
      <family val="2"/>
    </font>
    <font>
      <b/>
      <sz val="8"/>
      <color rgb="FFFF0000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u val="single"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0"/>
      <color theme="1"/>
      <name val="TH SarabunIT๙"/>
      <family val="2"/>
    </font>
    <font>
      <sz val="12"/>
      <color theme="1"/>
      <name val="TH SarabunIT๙"/>
      <family val="2"/>
    </font>
    <font>
      <sz val="14"/>
      <color rgb="FF000000"/>
      <name val="TH SarabunIT๙"/>
      <family val="2"/>
    </font>
    <font>
      <sz val="15"/>
      <color rgb="FF000000"/>
      <name val="TH SarabunIT๙"/>
      <family val="2"/>
    </font>
    <font>
      <b/>
      <sz val="14"/>
      <color rgb="FF000000"/>
      <name val="TH SarabunIT๙"/>
      <family val="2"/>
    </font>
    <font>
      <sz val="10"/>
      <color theme="1"/>
      <name val="TH SarabunIT๙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TH SarabunIT๙"/>
      <family val="2"/>
    </font>
    <font>
      <sz val="10"/>
      <color rgb="FF000000"/>
      <name val="TH SarabunIT๙"/>
      <family val="2"/>
    </font>
    <font>
      <b/>
      <sz val="13"/>
      <color theme="1"/>
      <name val="TH Sarabun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1" borderId="2" applyNumberFormat="0" applyAlignment="0" applyProtection="0"/>
    <xf numFmtId="0" fontId="81" fillId="0" borderId="3" applyNumberFormat="0" applyFill="0" applyAlignment="0" applyProtection="0"/>
    <xf numFmtId="0" fontId="82" fillId="22" borderId="0" applyNumberFormat="0" applyBorder="0" applyAlignment="0" applyProtection="0"/>
    <xf numFmtId="0" fontId="83" fillId="23" borderId="1" applyNumberFormat="0" applyAlignment="0" applyProtection="0"/>
    <xf numFmtId="0" fontId="84" fillId="24" borderId="0" applyNumberFormat="0" applyBorder="0" applyAlignment="0" applyProtection="0"/>
    <xf numFmtId="9" fontId="1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7" fillId="20" borderId="5" applyNumberFormat="0" applyAlignment="0" applyProtection="0"/>
    <xf numFmtId="0" fontId="1" fillId="32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6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00" fontId="3" fillId="0" borderId="0" xfId="38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4" fillId="0" borderId="12" xfId="38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0" fontId="4" fillId="0" borderId="13" xfId="38" applyNumberFormat="1" applyFont="1" applyBorder="1" applyAlignment="1">
      <alignment horizontal="center"/>
    </xf>
    <xf numFmtId="200" fontId="4" fillId="0" borderId="12" xfId="38" applyNumberFormat="1" applyFont="1" applyBorder="1" applyAlignment="1" quotePrefix="1">
      <alignment horizontal="center"/>
    </xf>
    <xf numFmtId="200" fontId="8" fillId="0" borderId="12" xfId="38" applyNumberFormat="1" applyFont="1" applyBorder="1" applyAlignment="1">
      <alignment horizontal="center"/>
    </xf>
    <xf numFmtId="200" fontId="8" fillId="0" borderId="12" xfId="38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200" fontId="4" fillId="0" borderId="12" xfId="38" applyNumberFormat="1" applyFont="1" applyBorder="1" applyAlignment="1">
      <alignment/>
    </xf>
    <xf numFmtId="200" fontId="8" fillId="0" borderId="21" xfId="38" applyNumberFormat="1" applyFont="1" applyBorder="1" applyAlignment="1">
      <alignment/>
    </xf>
    <xf numFmtId="200" fontId="8" fillId="0" borderId="12" xfId="38" applyNumberFormat="1" applyFont="1" applyBorder="1" applyAlignment="1">
      <alignment horizontal="left"/>
    </xf>
    <xf numFmtId="49" fontId="4" fillId="0" borderId="12" xfId="0" applyNumberFormat="1" applyFont="1" applyBorder="1" applyAlignment="1" quotePrefix="1">
      <alignment horizontal="center"/>
    </xf>
    <xf numFmtId="200" fontId="8" fillId="0" borderId="12" xfId="38" applyNumberFormat="1" applyFont="1" applyBorder="1" applyAlignment="1" quotePrefix="1">
      <alignment/>
    </xf>
    <xf numFmtId="0" fontId="8" fillId="0" borderId="12" xfId="0" applyFont="1" applyBorder="1" applyAlignment="1">
      <alignment/>
    </xf>
    <xf numFmtId="199" fontId="4" fillId="0" borderId="12" xfId="38" applyNumberFormat="1" applyFont="1" applyBorder="1" applyAlignment="1">
      <alignment/>
    </xf>
    <xf numFmtId="199" fontId="8" fillId="0" borderId="12" xfId="38" applyNumberFormat="1" applyFont="1" applyBorder="1" applyAlignment="1">
      <alignment/>
    </xf>
    <xf numFmtId="199" fontId="8" fillId="0" borderId="21" xfId="38" applyNumberFormat="1" applyFont="1" applyBorder="1" applyAlignment="1">
      <alignment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200" fontId="4" fillId="0" borderId="23" xfId="38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38" applyFont="1" applyAlignment="1">
      <alignment horizontal="center"/>
    </xf>
    <xf numFmtId="0" fontId="18" fillId="0" borderId="0" xfId="0" applyFont="1" applyAlignment="1">
      <alignment/>
    </xf>
    <xf numFmtId="200" fontId="11" fillId="0" borderId="0" xfId="0" applyNumberFormat="1" applyFont="1" applyBorder="1" applyAlignment="1">
      <alignment/>
    </xf>
    <xf numFmtId="43" fontId="3" fillId="0" borderId="0" xfId="38" applyFont="1" applyBorder="1" applyAlignment="1">
      <alignment horizontal="center"/>
    </xf>
    <xf numFmtId="200" fontId="3" fillId="0" borderId="0" xfId="3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43" fontId="20" fillId="0" borderId="12" xfId="38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20" fillId="0" borderId="12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43" fontId="21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14" fontId="20" fillId="0" borderId="12" xfId="0" applyNumberFormat="1" applyFont="1" applyBorder="1" applyAlignment="1" quotePrefix="1">
      <alignment horizontal="center"/>
    </xf>
    <xf numFmtId="0" fontId="21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43" fontId="20" fillId="0" borderId="12" xfId="38" applyFont="1" applyBorder="1" applyAlignment="1" quotePrefix="1">
      <alignment/>
    </xf>
    <xf numFmtId="43" fontId="22" fillId="0" borderId="12" xfId="0" applyNumberFormat="1" applyFont="1" applyBorder="1" applyAlignment="1">
      <alignment/>
    </xf>
    <xf numFmtId="43" fontId="20" fillId="0" borderId="12" xfId="38" applyFont="1" applyBorder="1" applyAlignment="1" quotePrefix="1">
      <alignment horizont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200" fontId="8" fillId="0" borderId="14" xfId="38" applyNumberFormat="1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2" xfId="0" applyFont="1" applyBorder="1" applyAlignment="1">
      <alignment horizontal="left" vertical="center" shrinkToFit="1"/>
    </xf>
    <xf numFmtId="59" fontId="8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34" borderId="15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 shrinkToFit="1"/>
    </xf>
    <xf numFmtId="200" fontId="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92" fillId="0" borderId="12" xfId="0" applyFont="1" applyBorder="1" applyAlignment="1">
      <alignment/>
    </xf>
    <xf numFmtId="0" fontId="91" fillId="0" borderId="12" xfId="0" applyFont="1" applyBorder="1" applyAlignment="1" quotePrefix="1">
      <alignment horizontal="center"/>
    </xf>
    <xf numFmtId="0" fontId="91" fillId="0" borderId="12" xfId="0" applyFont="1" applyBorder="1" applyAlignment="1">
      <alignment horizontal="center"/>
    </xf>
    <xf numFmtId="200" fontId="91" fillId="0" borderId="12" xfId="38" applyNumberFormat="1" applyFont="1" applyBorder="1" applyAlignment="1">
      <alignment horizontal="center"/>
    </xf>
    <xf numFmtId="199" fontId="92" fillId="0" borderId="12" xfId="38" applyNumberFormat="1" applyFont="1" applyBorder="1" applyAlignment="1">
      <alignment/>
    </xf>
    <xf numFmtId="0" fontId="93" fillId="0" borderId="0" xfId="0" applyFont="1" applyAlignment="1">
      <alignment/>
    </xf>
    <xf numFmtId="0" fontId="94" fillId="0" borderId="15" xfId="0" applyFont="1" applyBorder="1" applyAlignment="1">
      <alignment/>
    </xf>
    <xf numFmtId="200" fontId="91" fillId="0" borderId="12" xfId="38" applyNumberFormat="1" applyFont="1" applyBorder="1" applyAlignment="1">
      <alignment/>
    </xf>
    <xf numFmtId="49" fontId="91" fillId="0" borderId="12" xfId="0" applyNumberFormat="1" applyFont="1" applyBorder="1" applyAlignment="1">
      <alignment horizontal="center"/>
    </xf>
    <xf numFmtId="200" fontId="92" fillId="0" borderId="12" xfId="38" applyNumberFormat="1" applyFont="1" applyBorder="1" applyAlignment="1">
      <alignment/>
    </xf>
    <xf numFmtId="0" fontId="94" fillId="0" borderId="12" xfId="0" applyFont="1" applyBorder="1" applyAlignment="1">
      <alignment/>
    </xf>
    <xf numFmtId="200" fontId="92" fillId="0" borderId="14" xfId="38" applyNumberFormat="1" applyFont="1" applyBorder="1" applyAlignment="1">
      <alignment/>
    </xf>
    <xf numFmtId="0" fontId="91" fillId="0" borderId="26" xfId="0" applyFont="1" applyBorder="1" applyAlignment="1">
      <alignment horizontal="center"/>
    </xf>
    <xf numFmtId="0" fontId="92" fillId="0" borderId="22" xfId="0" applyFont="1" applyBorder="1" applyAlignment="1">
      <alignment/>
    </xf>
    <xf numFmtId="0" fontId="91" fillId="0" borderId="23" xfId="0" applyFont="1" applyBorder="1" applyAlignment="1">
      <alignment horizontal="center"/>
    </xf>
    <xf numFmtId="200" fontId="91" fillId="0" borderId="23" xfId="38" applyNumberFormat="1" applyFont="1" applyBorder="1" applyAlignment="1">
      <alignment horizontal="center"/>
    </xf>
    <xf numFmtId="200" fontId="91" fillId="0" borderId="23" xfId="38" applyNumberFormat="1" applyFont="1" applyBorder="1" applyAlignment="1">
      <alignment/>
    </xf>
    <xf numFmtId="199" fontId="92" fillId="0" borderId="23" xfId="38" applyNumberFormat="1" applyFont="1" applyBorder="1" applyAlignment="1">
      <alignment/>
    </xf>
    <xf numFmtId="199" fontId="92" fillId="0" borderId="27" xfId="38" applyNumberFormat="1" applyFont="1" applyBorder="1" applyAlignment="1">
      <alignment/>
    </xf>
    <xf numFmtId="200" fontId="91" fillId="0" borderId="12" xfId="38" applyNumberFormat="1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95" fillId="0" borderId="0" xfId="0" applyFont="1" applyAlignment="1">
      <alignment/>
    </xf>
    <xf numFmtId="200" fontId="95" fillId="0" borderId="0" xfId="38" applyNumberFormat="1" applyFont="1" applyAlignment="1">
      <alignment/>
    </xf>
    <xf numFmtId="0" fontId="95" fillId="0" borderId="12" xfId="0" applyFont="1" applyBorder="1" applyAlignment="1">
      <alignment/>
    </xf>
    <xf numFmtId="200" fontId="95" fillId="0" borderId="12" xfId="38" applyNumberFormat="1" applyFont="1" applyBorder="1" applyAlignment="1">
      <alignment/>
    </xf>
    <xf numFmtId="200" fontId="95" fillId="0" borderId="12" xfId="0" applyNumberFormat="1" applyFont="1" applyBorder="1" applyAlignment="1">
      <alignment/>
    </xf>
    <xf numFmtId="0" fontId="96" fillId="0" borderId="12" xfId="0" applyFont="1" applyFill="1" applyBorder="1" applyAlignment="1">
      <alignment/>
    </xf>
    <xf numFmtId="200" fontId="96" fillId="0" borderId="12" xfId="38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200" fontId="14" fillId="0" borderId="0" xfId="38" applyNumberFormat="1" applyFont="1" applyAlignment="1">
      <alignment horizontal="center"/>
    </xf>
    <xf numFmtId="200" fontId="14" fillId="0" borderId="0" xfId="38" applyNumberFormat="1" applyFont="1" applyAlignment="1">
      <alignment/>
    </xf>
    <xf numFmtId="0" fontId="23" fillId="0" borderId="0" xfId="0" applyFont="1" applyAlignment="1">
      <alignment/>
    </xf>
    <xf numFmtId="43" fontId="23" fillId="0" borderId="0" xfId="38" applyFont="1" applyAlignment="1">
      <alignment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43" fontId="23" fillId="0" borderId="12" xfId="38" applyFont="1" applyBorder="1" applyAlignment="1">
      <alignment/>
    </xf>
    <xf numFmtId="200" fontId="23" fillId="0" borderId="12" xfId="38" applyNumberFormat="1" applyFont="1" applyBorder="1" applyAlignment="1">
      <alignment/>
    </xf>
    <xf numFmtId="200" fontId="23" fillId="0" borderId="12" xfId="0" applyNumberFormat="1" applyFont="1" applyBorder="1" applyAlignment="1">
      <alignment/>
    </xf>
    <xf numFmtId="0" fontId="97" fillId="0" borderId="0" xfId="0" applyFont="1" applyAlignment="1">
      <alignment/>
    </xf>
    <xf numFmtId="0" fontId="98" fillId="0" borderId="31" xfId="0" applyFont="1" applyBorder="1" applyAlignment="1">
      <alignment horizontal="center"/>
    </xf>
    <xf numFmtId="200" fontId="98" fillId="0" borderId="31" xfId="38" applyNumberFormat="1" applyFont="1" applyFill="1" applyBorder="1" applyAlignment="1">
      <alignment horizontal="center"/>
    </xf>
    <xf numFmtId="0" fontId="98" fillId="0" borderId="17" xfId="0" applyFont="1" applyBorder="1" applyAlignment="1">
      <alignment horizontal="center"/>
    </xf>
    <xf numFmtId="200" fontId="98" fillId="0" borderId="18" xfId="38" applyNumberFormat="1" applyFont="1" applyFill="1" applyBorder="1" applyAlignment="1">
      <alignment horizontal="center"/>
    </xf>
    <xf numFmtId="0" fontId="98" fillId="0" borderId="32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0" fontId="98" fillId="0" borderId="35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36" xfId="0" applyFont="1" applyBorder="1" applyAlignment="1">
      <alignment/>
    </xf>
    <xf numFmtId="3" fontId="98" fillId="0" borderId="36" xfId="0" applyNumberFormat="1" applyFont="1" applyBorder="1" applyAlignment="1">
      <alignment horizontal="center"/>
    </xf>
    <xf numFmtId="200" fontId="98" fillId="0" borderId="37" xfId="38" applyNumberFormat="1" applyFont="1" applyFill="1" applyBorder="1" applyAlignment="1">
      <alignment/>
    </xf>
    <xf numFmtId="3" fontId="98" fillId="0" borderId="38" xfId="0" applyNumberFormat="1" applyFont="1" applyBorder="1" applyAlignment="1">
      <alignment horizontal="center"/>
    </xf>
    <xf numFmtId="3" fontId="98" fillId="36" borderId="36" xfId="0" applyNumberFormat="1" applyFont="1" applyFill="1" applyBorder="1" applyAlignment="1">
      <alignment horizontal="center"/>
    </xf>
    <xf numFmtId="3" fontId="98" fillId="37" borderId="39" xfId="0" applyNumberFormat="1" applyFont="1" applyFill="1" applyBorder="1" applyAlignment="1">
      <alignment horizontal="center"/>
    </xf>
    <xf numFmtId="3" fontId="98" fillId="0" borderId="40" xfId="0" applyNumberFormat="1" applyFont="1" applyBorder="1" applyAlignment="1">
      <alignment horizontal="center"/>
    </xf>
    <xf numFmtId="3" fontId="98" fillId="37" borderId="37" xfId="0" applyNumberFormat="1" applyFont="1" applyFill="1" applyBorder="1" applyAlignment="1">
      <alignment horizontal="center"/>
    </xf>
    <xf numFmtId="0" fontId="98" fillId="0" borderId="41" xfId="0" applyFont="1" applyBorder="1" applyAlignment="1">
      <alignment/>
    </xf>
    <xf numFmtId="3" fontId="98" fillId="0" borderId="41" xfId="0" applyNumberFormat="1" applyFont="1" applyBorder="1" applyAlignment="1">
      <alignment horizontal="center"/>
    </xf>
    <xf numFmtId="200" fontId="98" fillId="0" borderId="42" xfId="38" applyNumberFormat="1" applyFont="1" applyFill="1" applyBorder="1" applyAlignment="1">
      <alignment/>
    </xf>
    <xf numFmtId="3" fontId="98" fillId="0" borderId="43" xfId="0" applyNumberFormat="1" applyFont="1" applyBorder="1" applyAlignment="1">
      <alignment horizontal="center"/>
    </xf>
    <xf numFmtId="3" fontId="98" fillId="36" borderId="41" xfId="0" applyNumberFormat="1" applyFont="1" applyFill="1" applyBorder="1" applyAlignment="1">
      <alignment horizontal="center"/>
    </xf>
    <xf numFmtId="3" fontId="98" fillId="37" borderId="44" xfId="0" applyNumberFormat="1" applyFont="1" applyFill="1" applyBorder="1" applyAlignment="1">
      <alignment horizontal="center"/>
    </xf>
    <xf numFmtId="3" fontId="98" fillId="0" borderId="45" xfId="0" applyNumberFormat="1" applyFont="1" applyBorder="1" applyAlignment="1">
      <alignment horizontal="center"/>
    </xf>
    <xf numFmtId="3" fontId="98" fillId="37" borderId="42" xfId="0" applyNumberFormat="1" applyFont="1" applyFill="1" applyBorder="1" applyAlignment="1">
      <alignment horizontal="center"/>
    </xf>
    <xf numFmtId="200" fontId="98" fillId="0" borderId="42" xfId="38" applyNumberFormat="1" applyFont="1" applyFill="1" applyBorder="1" applyAlignment="1">
      <alignment horizontal="center"/>
    </xf>
    <xf numFmtId="3" fontId="98" fillId="0" borderId="41" xfId="0" applyNumberFormat="1" applyFont="1" applyBorder="1" applyAlignment="1" quotePrefix="1">
      <alignment horizontal="center"/>
    </xf>
    <xf numFmtId="0" fontId="99" fillId="0" borderId="0" xfId="0" applyFont="1" applyAlignment="1">
      <alignment/>
    </xf>
    <xf numFmtId="200" fontId="99" fillId="0" borderId="0" xfId="38" applyNumberFormat="1" applyFont="1" applyFill="1" applyAlignment="1">
      <alignment/>
    </xf>
    <xf numFmtId="0" fontId="100" fillId="0" borderId="0" xfId="0" applyFont="1" applyAlignment="1">
      <alignment/>
    </xf>
    <xf numFmtId="200" fontId="100" fillId="0" borderId="0" xfId="38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200" fontId="4" fillId="0" borderId="12" xfId="38" applyNumberFormat="1" applyFont="1" applyFill="1" applyBorder="1" applyAlignment="1" quotePrefix="1">
      <alignment horizontal="center"/>
    </xf>
    <xf numFmtId="200" fontId="8" fillId="0" borderId="12" xfId="38" applyNumberFormat="1" applyFont="1" applyFill="1" applyBorder="1" applyAlignment="1">
      <alignment/>
    </xf>
    <xf numFmtId="200" fontId="8" fillId="0" borderId="12" xfId="38" applyNumberFormat="1" applyFont="1" applyFill="1" applyBorder="1" applyAlignment="1">
      <alignment horizontal="center"/>
    </xf>
    <xf numFmtId="200" fontId="8" fillId="0" borderId="14" xfId="38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center"/>
    </xf>
    <xf numFmtId="200" fontId="4" fillId="0" borderId="12" xfId="38" applyNumberFormat="1" applyFont="1" applyFill="1" applyBorder="1" applyAlignment="1">
      <alignment horizontal="center"/>
    </xf>
    <xf numFmtId="200" fontId="4" fillId="0" borderId="12" xfId="38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4" fillId="0" borderId="12" xfId="0" applyNumberFormat="1" applyFont="1" applyFill="1" applyBorder="1" applyAlignment="1" quotePrefix="1">
      <alignment horizontal="center"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 shrinkToFit="1"/>
    </xf>
    <xf numFmtId="200" fontId="4" fillId="0" borderId="13" xfId="38" applyNumberFormat="1" applyFont="1" applyFill="1" applyBorder="1" applyAlignment="1">
      <alignment horizontal="center"/>
    </xf>
    <xf numFmtId="200" fontId="10" fillId="0" borderId="12" xfId="38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199" fontId="4" fillId="0" borderId="12" xfId="38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shrinkToFit="1"/>
    </xf>
    <xf numFmtId="59" fontId="8" fillId="0" borderId="12" xfId="0" applyNumberFormat="1" applyFont="1" applyFill="1" applyBorder="1" applyAlignment="1">
      <alignment horizontal="center"/>
    </xf>
    <xf numFmtId="200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200" fontId="9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horizontal="center"/>
    </xf>
    <xf numFmtId="200" fontId="14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200" fontId="17" fillId="0" borderId="12" xfId="38" applyNumberFormat="1" applyFont="1" applyFill="1" applyBorder="1" applyAlignment="1">
      <alignment horizontal="center"/>
    </xf>
    <xf numFmtId="200" fontId="16" fillId="0" borderId="12" xfId="38" applyNumberFormat="1" applyFont="1" applyFill="1" applyBorder="1" applyAlignment="1">
      <alignment horizontal="center"/>
    </xf>
    <xf numFmtId="200" fontId="16" fillId="0" borderId="21" xfId="38" applyNumberFormat="1" applyFont="1" applyFill="1" applyBorder="1" applyAlignment="1">
      <alignment horizontal="center"/>
    </xf>
    <xf numFmtId="200" fontId="17" fillId="0" borderId="21" xfId="38" applyNumberFormat="1" applyFont="1" applyFill="1" applyBorder="1" applyAlignment="1">
      <alignment horizontal="center"/>
    </xf>
    <xf numFmtId="0" fontId="4" fillId="0" borderId="46" xfId="0" applyFont="1" applyFill="1" applyBorder="1" applyAlignment="1" quotePrefix="1">
      <alignment horizontal="center"/>
    </xf>
    <xf numFmtId="0" fontId="9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3" fontId="13" fillId="0" borderId="23" xfId="38" applyNumberFormat="1" applyFont="1" applyFill="1" applyBorder="1" applyAlignment="1">
      <alignment horizontal="center"/>
    </xf>
    <xf numFmtId="43" fontId="13" fillId="0" borderId="27" xfId="38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200" fontId="4" fillId="0" borderId="23" xfId="38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00" fontId="8" fillId="0" borderId="23" xfId="38" applyNumberFormat="1" applyFont="1" applyBorder="1" applyAlignment="1">
      <alignment/>
    </xf>
    <xf numFmtId="200" fontId="8" fillId="0" borderId="23" xfId="38" applyNumberFormat="1" applyFont="1" applyBorder="1" applyAlignment="1">
      <alignment horizontal="center"/>
    </xf>
    <xf numFmtId="200" fontId="8" fillId="0" borderId="22" xfId="38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43" fontId="94" fillId="0" borderId="23" xfId="38" applyNumberFormat="1" applyFont="1" applyFill="1" applyBorder="1" applyAlignment="1">
      <alignment horizontal="center"/>
    </xf>
    <xf numFmtId="0" fontId="12" fillId="38" borderId="31" xfId="0" applyFont="1" applyFill="1" applyBorder="1" applyAlignment="1">
      <alignment horizontal="center"/>
    </xf>
    <xf numFmtId="0" fontId="12" fillId="38" borderId="17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3" fillId="38" borderId="12" xfId="0" applyFont="1" applyFill="1" applyBorder="1" applyAlignment="1">
      <alignment/>
    </xf>
    <xf numFmtId="200" fontId="101" fillId="0" borderId="13" xfId="38" applyNumberFormat="1" applyFont="1" applyBorder="1" applyAlignment="1">
      <alignment horizontal="center"/>
    </xf>
    <xf numFmtId="200" fontId="101" fillId="0" borderId="13" xfId="38" applyNumberFormat="1" applyFont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200" fontId="102" fillId="0" borderId="13" xfId="38" applyNumberFormat="1" applyFont="1" applyBorder="1" applyAlignment="1">
      <alignment horizontal="center"/>
    </xf>
    <xf numFmtId="200" fontId="102" fillId="0" borderId="13" xfId="38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103" fillId="39" borderId="31" xfId="0" applyFont="1" applyFill="1" applyBorder="1" applyAlignment="1">
      <alignment horizontal="center"/>
    </xf>
    <xf numFmtId="0" fontId="103" fillId="39" borderId="13" xfId="0" applyFont="1" applyFill="1" applyBorder="1" applyAlignment="1">
      <alignment horizontal="center"/>
    </xf>
    <xf numFmtId="0" fontId="4" fillId="0" borderId="14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200" fontId="4" fillId="0" borderId="12" xfId="38" applyNumberFormat="1" applyFont="1" applyBorder="1" applyAlignment="1" applyProtection="1">
      <alignment/>
      <protection locked="0"/>
    </xf>
    <xf numFmtId="200" fontId="4" fillId="40" borderId="12" xfId="38" applyNumberFormat="1" applyFont="1" applyFill="1" applyBorder="1" applyAlignment="1" applyProtection="1">
      <alignment/>
      <protection locked="0"/>
    </xf>
    <xf numFmtId="200" fontId="4" fillId="40" borderId="12" xfId="3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4" xfId="0" applyFont="1" applyBorder="1" applyAlignment="1">
      <alignment/>
    </xf>
    <xf numFmtId="200" fontId="4" fillId="40" borderId="12" xfId="38" applyNumberFormat="1" applyFont="1" applyFill="1" applyBorder="1" applyAlignment="1">
      <alignment horizontal="center"/>
    </xf>
    <xf numFmtId="200" fontId="4" fillId="40" borderId="12" xfId="38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4" fillId="40" borderId="12" xfId="0" applyFont="1" applyFill="1" applyBorder="1" applyAlignment="1" applyProtection="1">
      <alignment horizontal="center"/>
      <protection locked="0"/>
    </xf>
    <xf numFmtId="200" fontId="4" fillId="40" borderId="12" xfId="38" applyNumberFormat="1" applyFont="1" applyFill="1" applyBorder="1" applyAlignment="1" quotePrefix="1">
      <alignment/>
    </xf>
    <xf numFmtId="0" fontId="4" fillId="0" borderId="12" xfId="0" applyFont="1" applyBorder="1" applyAlignment="1">
      <alignment/>
    </xf>
    <xf numFmtId="0" fontId="3" fillId="40" borderId="0" xfId="0" applyFont="1" applyFill="1" applyAlignment="1">
      <alignment/>
    </xf>
    <xf numFmtId="0" fontId="13" fillId="40" borderId="12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4" fillId="4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/>
    </xf>
    <xf numFmtId="200" fontId="16" fillId="40" borderId="12" xfId="38" applyNumberFormat="1" applyFont="1" applyFill="1" applyBorder="1" applyAlignment="1">
      <alignment horizontal="center"/>
    </xf>
    <xf numFmtId="200" fontId="17" fillId="40" borderId="12" xfId="38" applyNumberFormat="1" applyFont="1" applyFill="1" applyBorder="1" applyAlignment="1">
      <alignment horizontal="center"/>
    </xf>
    <xf numFmtId="0" fontId="4" fillId="40" borderId="0" xfId="0" applyFont="1" applyFill="1" applyBorder="1" applyAlignment="1" quotePrefix="1">
      <alignment horizontal="center"/>
    </xf>
    <xf numFmtId="0" fontId="13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43" fontId="13" fillId="40" borderId="0" xfId="38" applyNumberFormat="1" applyFont="1" applyFill="1" applyBorder="1" applyAlignment="1">
      <alignment horizontal="center"/>
    </xf>
    <xf numFmtId="0" fontId="6" fillId="40" borderId="0" xfId="0" applyFont="1" applyFill="1" applyAlignment="1">
      <alignment/>
    </xf>
    <xf numFmtId="0" fontId="7" fillId="40" borderId="0" xfId="0" applyFont="1" applyFill="1" applyAlignment="1">
      <alignment horizontal="center"/>
    </xf>
    <xf numFmtId="0" fontId="7" fillId="40" borderId="0" xfId="0" applyFont="1" applyFill="1" applyAlignment="1">
      <alignment/>
    </xf>
    <xf numFmtId="200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38" applyFont="1" applyBorder="1" applyAlignment="1">
      <alignment horizontal="center"/>
    </xf>
    <xf numFmtId="200" fontId="4" fillId="40" borderId="12" xfId="38" applyNumberFormat="1" applyFont="1" applyFill="1" applyBorder="1" applyAlignment="1">
      <alignment/>
    </xf>
    <xf numFmtId="200" fontId="9" fillId="40" borderId="12" xfId="0" applyNumberFormat="1" applyFont="1" applyFill="1" applyBorder="1" applyAlignment="1">
      <alignment/>
    </xf>
    <xf numFmtId="0" fontId="13" fillId="34" borderId="15" xfId="0" applyFont="1" applyFill="1" applyBorder="1" applyAlignment="1">
      <alignment horizontal="center" vertical="center" shrinkToFit="1"/>
    </xf>
    <xf numFmtId="0" fontId="26" fillId="40" borderId="12" xfId="0" applyFont="1" applyFill="1" applyBorder="1" applyAlignment="1">
      <alignment/>
    </xf>
    <xf numFmtId="0" fontId="26" fillId="40" borderId="15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40" borderId="15" xfId="0" applyFont="1" applyFill="1" applyBorder="1" applyAlignment="1">
      <alignment horizontal="left" vertical="center" shrinkToFit="1"/>
    </xf>
    <xf numFmtId="0" fontId="3" fillId="40" borderId="0" xfId="0" applyFont="1" applyFill="1" applyAlignment="1">
      <alignment horizontal="center"/>
    </xf>
    <xf numFmtId="0" fontId="104" fillId="0" borderId="12" xfId="0" applyFont="1" applyBorder="1" applyAlignment="1">
      <alignment/>
    </xf>
    <xf numFmtId="0" fontId="104" fillId="0" borderId="0" xfId="0" applyFont="1" applyBorder="1" applyAlignment="1">
      <alignment/>
    </xf>
    <xf numFmtId="0" fontId="104" fillId="0" borderId="13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6" fillId="0" borderId="0" xfId="0" applyFont="1" applyBorder="1" applyAlignment="1">
      <alignment/>
    </xf>
    <xf numFmtId="0" fontId="106" fillId="0" borderId="12" xfId="0" applyFont="1" applyBorder="1" applyAlignment="1">
      <alignment/>
    </xf>
    <xf numFmtId="0" fontId="107" fillId="0" borderId="12" xfId="0" applyFont="1" applyBorder="1" applyAlignment="1">
      <alignment horizontal="center" vertical="top" wrapText="1"/>
    </xf>
    <xf numFmtId="0" fontId="108" fillId="0" borderId="12" xfId="0" applyFont="1" applyBorder="1" applyAlignment="1">
      <alignment vertical="top" wrapText="1"/>
    </xf>
    <xf numFmtId="0" fontId="109" fillId="0" borderId="12" xfId="0" applyFont="1" applyBorder="1" applyAlignment="1">
      <alignment horizontal="center" vertical="top" wrapText="1"/>
    </xf>
    <xf numFmtId="0" fontId="109" fillId="0" borderId="12" xfId="0" applyFont="1" applyBorder="1" applyAlignment="1">
      <alignment vertical="top" wrapText="1"/>
    </xf>
    <xf numFmtId="0" fontId="107" fillId="41" borderId="12" xfId="0" applyFont="1" applyFill="1" applyBorder="1" applyAlignment="1">
      <alignment horizontal="center" vertical="top" wrapText="1"/>
    </xf>
    <xf numFmtId="0" fontId="109" fillId="0" borderId="12" xfId="0" applyFont="1" applyBorder="1" applyAlignment="1">
      <alignment horizontal="justify" vertical="top" wrapText="1"/>
    </xf>
    <xf numFmtId="0" fontId="106" fillId="0" borderId="12" xfId="0" applyFont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27" fillId="40" borderId="12" xfId="0" applyFont="1" applyFill="1" applyBorder="1" applyAlignment="1">
      <alignment horizontal="left" vertical="center" shrinkToFit="1"/>
    </xf>
    <xf numFmtId="0" fontId="27" fillId="40" borderId="12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09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center" shrinkToFit="1"/>
    </xf>
    <xf numFmtId="0" fontId="27" fillId="0" borderId="12" xfId="0" applyFont="1" applyBorder="1" applyAlignment="1">
      <alignment/>
    </xf>
    <xf numFmtId="0" fontId="11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33" borderId="3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200" fontId="3" fillId="0" borderId="12" xfId="38" applyNumberFormat="1" applyFont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26" fillId="40" borderId="14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6" fillId="40" borderId="14" xfId="0" applyFont="1" applyFill="1" applyBorder="1" applyAlignment="1">
      <alignment/>
    </xf>
    <xf numFmtId="0" fontId="4" fillId="40" borderId="12" xfId="0" applyFont="1" applyFill="1" applyBorder="1" applyAlignment="1" quotePrefix="1">
      <alignment horizontal="center"/>
    </xf>
    <xf numFmtId="0" fontId="13" fillId="40" borderId="12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43" fontId="13" fillId="40" borderId="12" xfId="38" applyNumberFormat="1" applyFont="1" applyFill="1" applyBorder="1" applyAlignment="1">
      <alignment horizontal="center"/>
    </xf>
    <xf numFmtId="0" fontId="4" fillId="40" borderId="47" xfId="0" applyFont="1" applyFill="1" applyBorder="1" applyAlignment="1" quotePrefix="1">
      <alignment horizontal="center"/>
    </xf>
    <xf numFmtId="0" fontId="13" fillId="40" borderId="47" xfId="0" applyFont="1" applyFill="1" applyBorder="1" applyAlignment="1">
      <alignment/>
    </xf>
    <xf numFmtId="0" fontId="4" fillId="40" borderId="47" xfId="0" applyFont="1" applyFill="1" applyBorder="1" applyAlignment="1">
      <alignment/>
    </xf>
    <xf numFmtId="43" fontId="13" fillId="40" borderId="47" xfId="38" applyNumberFormat="1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9" fillId="42" borderId="0" xfId="0" applyFont="1" applyFill="1" applyAlignment="1">
      <alignment/>
    </xf>
    <xf numFmtId="0" fontId="21" fillId="42" borderId="0" xfId="0" applyFont="1" applyFill="1" applyAlignment="1">
      <alignment/>
    </xf>
    <xf numFmtId="0" fontId="21" fillId="42" borderId="0" xfId="0" applyFont="1" applyFill="1" applyAlignment="1">
      <alignment horizontal="center"/>
    </xf>
    <xf numFmtId="0" fontId="22" fillId="0" borderId="0" xfId="0" applyFont="1" applyAlignment="1">
      <alignment/>
    </xf>
    <xf numFmtId="200" fontId="21" fillId="0" borderId="12" xfId="38" applyNumberFormat="1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 quotePrefix="1">
      <alignment horizontal="center"/>
    </xf>
    <xf numFmtId="200" fontId="21" fillId="0" borderId="12" xfId="38" applyNumberFormat="1" applyFont="1" applyBorder="1" applyAlignment="1">
      <alignment horizontal="center"/>
    </xf>
    <xf numFmtId="200" fontId="21" fillId="0" borderId="14" xfId="38" applyNumberFormat="1" applyFont="1" applyBorder="1" applyAlignment="1">
      <alignment horizontal="center"/>
    </xf>
    <xf numFmtId="200" fontId="21" fillId="0" borderId="48" xfId="38" applyNumberFormat="1" applyFont="1" applyBorder="1" applyAlignment="1">
      <alignment horizontal="right"/>
    </xf>
    <xf numFmtId="200" fontId="21" fillId="0" borderId="24" xfId="38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200" fontId="21" fillId="0" borderId="13" xfId="38" applyNumberFormat="1" applyFont="1" applyBorder="1" applyAlignment="1" quotePrefix="1">
      <alignment horizontal="right"/>
    </xf>
    <xf numFmtId="0" fontId="21" fillId="0" borderId="0" xfId="0" applyFont="1" applyAlignment="1">
      <alignment horizontal="left"/>
    </xf>
    <xf numFmtId="0" fontId="28" fillId="0" borderId="0" xfId="0" applyFont="1" applyAlignment="1">
      <alignment/>
    </xf>
    <xf numFmtId="0" fontId="21" fillId="0" borderId="14" xfId="0" applyFont="1" applyBorder="1" applyAlignment="1">
      <alignment/>
    </xf>
    <xf numFmtId="0" fontId="20" fillId="0" borderId="13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/>
    </xf>
    <xf numFmtId="200" fontId="21" fillId="0" borderId="0" xfId="38" applyNumberFormat="1" applyFont="1" applyBorder="1" applyAlignment="1">
      <alignment/>
    </xf>
    <xf numFmtId="200" fontId="21" fillId="0" borderId="0" xfId="38" applyNumberFormat="1" applyFont="1" applyBorder="1" applyAlignment="1">
      <alignment horizontal="center"/>
    </xf>
    <xf numFmtId="200" fontId="21" fillId="0" borderId="0" xfId="38" applyNumberFormat="1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/>
    </xf>
    <xf numFmtId="3" fontId="21" fillId="0" borderId="13" xfId="0" applyNumberFormat="1" applyFont="1" applyBorder="1" applyAlignment="1" quotePrefix="1">
      <alignment horizontal="center"/>
    </xf>
    <xf numFmtId="0" fontId="106" fillId="0" borderId="0" xfId="0" applyFont="1" applyFill="1" applyAlignment="1">
      <alignment horizontal="center"/>
    </xf>
    <xf numFmtId="0" fontId="110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 horizontal="left"/>
    </xf>
    <xf numFmtId="0" fontId="111" fillId="0" borderId="0" xfId="0" applyFont="1" applyFill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2" fillId="0" borderId="10" xfId="0" applyFont="1" applyFill="1" applyBorder="1" applyAlignment="1">
      <alignment/>
    </xf>
    <xf numFmtId="0" fontId="112" fillId="39" borderId="31" xfId="0" applyFont="1" applyFill="1" applyBorder="1" applyAlignment="1">
      <alignment horizontal="center"/>
    </xf>
    <xf numFmtId="0" fontId="112" fillId="39" borderId="17" xfId="0" applyFont="1" applyFill="1" applyBorder="1" applyAlignment="1">
      <alignment horizontal="center"/>
    </xf>
    <xf numFmtId="0" fontId="112" fillId="39" borderId="13" xfId="0" applyFont="1" applyFill="1" applyBorder="1" applyAlignment="1">
      <alignment horizontal="center"/>
    </xf>
    <xf numFmtId="0" fontId="112" fillId="39" borderId="12" xfId="0" applyFont="1" applyFill="1" applyBorder="1" applyAlignment="1">
      <alignment horizontal="center"/>
    </xf>
    <xf numFmtId="0" fontId="112" fillId="39" borderId="14" xfId="0" applyFont="1" applyFill="1" applyBorder="1" applyAlignment="1">
      <alignment horizontal="center"/>
    </xf>
    <xf numFmtId="0" fontId="111" fillId="40" borderId="0" xfId="0" applyFont="1" applyFill="1" applyAlignment="1">
      <alignment horizontal="left"/>
    </xf>
    <xf numFmtId="202" fontId="111" fillId="0" borderId="35" xfId="0" applyNumberFormat="1" applyFont="1" applyFill="1" applyBorder="1" applyAlignment="1">
      <alignment horizontal="center"/>
    </xf>
    <xf numFmtId="0" fontId="111" fillId="0" borderId="31" xfId="0" applyFont="1" applyFill="1" applyBorder="1" applyAlignment="1">
      <alignment/>
    </xf>
    <xf numFmtId="0" fontId="111" fillId="0" borderId="0" xfId="0" applyFont="1" applyFill="1" applyBorder="1" applyAlignment="1">
      <alignment horizontal="center"/>
    </xf>
    <xf numFmtId="0" fontId="111" fillId="0" borderId="31" xfId="0" applyFont="1" applyFill="1" applyBorder="1" applyAlignment="1">
      <alignment horizontal="center"/>
    </xf>
    <xf numFmtId="0" fontId="111" fillId="0" borderId="47" xfId="0" applyFont="1" applyFill="1" applyBorder="1" applyAlignment="1">
      <alignment horizontal="left"/>
    </xf>
    <xf numFmtId="0" fontId="30" fillId="0" borderId="31" xfId="34" applyFont="1" applyBorder="1" applyAlignment="1" applyProtection="1">
      <alignment horizontal="center" shrinkToFit="1"/>
      <protection/>
    </xf>
    <xf numFmtId="0" fontId="111" fillId="0" borderId="31" xfId="0" applyFont="1" applyFill="1" applyBorder="1" applyAlignment="1">
      <alignment horizontal="left"/>
    </xf>
    <xf numFmtId="3" fontId="111" fillId="0" borderId="31" xfId="0" applyNumberFormat="1" applyFont="1" applyFill="1" applyBorder="1" applyAlignment="1">
      <alignment/>
    </xf>
    <xf numFmtId="3" fontId="111" fillId="0" borderId="47" xfId="0" applyNumberFormat="1" applyFont="1" applyFill="1" applyBorder="1" applyAlignment="1">
      <alignment/>
    </xf>
    <xf numFmtId="3" fontId="111" fillId="0" borderId="34" xfId="0" applyNumberFormat="1" applyFont="1" applyFill="1" applyBorder="1" applyAlignment="1">
      <alignment/>
    </xf>
    <xf numFmtId="202" fontId="111" fillId="0" borderId="15" xfId="0" applyNumberFormat="1" applyFont="1" applyFill="1" applyBorder="1" applyAlignment="1">
      <alignment horizontal="center"/>
    </xf>
    <xf numFmtId="0" fontId="111" fillId="0" borderId="13" xfId="0" applyFont="1" applyFill="1" applyBorder="1" applyAlignment="1">
      <alignment/>
    </xf>
    <xf numFmtId="0" fontId="111" fillId="0" borderId="10" xfId="0" applyFont="1" applyFill="1" applyBorder="1" applyAlignment="1">
      <alignment horizontal="center"/>
    </xf>
    <xf numFmtId="0" fontId="111" fillId="0" borderId="13" xfId="0" applyFont="1" applyFill="1" applyBorder="1" applyAlignment="1">
      <alignment horizontal="center"/>
    </xf>
    <xf numFmtId="0" fontId="111" fillId="0" borderId="10" xfId="0" applyFont="1" applyFill="1" applyBorder="1" applyAlignment="1">
      <alignment horizontal="left"/>
    </xf>
    <xf numFmtId="0" fontId="111" fillId="0" borderId="13" xfId="0" applyFont="1" applyFill="1" applyBorder="1" applyAlignment="1">
      <alignment horizontal="left"/>
    </xf>
    <xf numFmtId="0" fontId="111" fillId="0" borderId="10" xfId="0" applyFont="1" applyFill="1" applyBorder="1" applyAlignment="1">
      <alignment/>
    </xf>
    <xf numFmtId="0" fontId="111" fillId="0" borderId="49" xfId="0" applyFont="1" applyFill="1" applyBorder="1" applyAlignment="1">
      <alignment/>
    </xf>
    <xf numFmtId="0" fontId="111" fillId="0" borderId="47" xfId="0" applyFont="1" applyFill="1" applyBorder="1" applyAlignment="1">
      <alignment horizontal="center"/>
    </xf>
    <xf numFmtId="0" fontId="111" fillId="0" borderId="17" xfId="0" applyFont="1" applyFill="1" applyBorder="1" applyAlignment="1">
      <alignment horizontal="center"/>
    </xf>
    <xf numFmtId="0" fontId="111" fillId="0" borderId="18" xfId="0" applyFont="1" applyFill="1" applyBorder="1" applyAlignment="1">
      <alignment horizontal="center"/>
    </xf>
    <xf numFmtId="0" fontId="111" fillId="0" borderId="34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1" fillId="0" borderId="18" xfId="0" applyFont="1" applyFill="1" applyBorder="1" applyAlignment="1" quotePrefix="1">
      <alignment horizontal="center"/>
    </xf>
    <xf numFmtId="0" fontId="111" fillId="0" borderId="15" xfId="0" applyFont="1" applyFill="1" applyBorder="1" applyAlignment="1">
      <alignment horizontal="center"/>
    </xf>
    <xf numFmtId="0" fontId="111" fillId="0" borderId="49" xfId="0" applyFont="1" applyFill="1" applyBorder="1" applyAlignment="1">
      <alignment horizontal="left"/>
    </xf>
    <xf numFmtId="202" fontId="111" fillId="0" borderId="18" xfId="0" applyNumberFormat="1" applyFont="1" applyFill="1" applyBorder="1" applyAlignment="1">
      <alignment horizontal="center"/>
    </xf>
    <xf numFmtId="0" fontId="111" fillId="0" borderId="17" xfId="0" applyFont="1" applyFill="1" applyBorder="1" applyAlignment="1">
      <alignment/>
    </xf>
    <xf numFmtId="0" fontId="111" fillId="0" borderId="19" xfId="0" applyFont="1" applyFill="1" applyBorder="1" applyAlignment="1">
      <alignment horizontal="left"/>
    </xf>
    <xf numFmtId="3" fontId="111" fillId="0" borderId="17" xfId="0" applyNumberFormat="1" applyFont="1" applyFill="1" applyBorder="1" applyAlignment="1">
      <alignment/>
    </xf>
    <xf numFmtId="0" fontId="111" fillId="0" borderId="31" xfId="0" applyFont="1" applyFill="1" applyBorder="1" applyAlignment="1" quotePrefix="1">
      <alignment horizontal="center"/>
    </xf>
    <xf numFmtId="3" fontId="111" fillId="0" borderId="19" xfId="0" applyNumberFormat="1" applyFont="1" applyFill="1" applyBorder="1" applyAlignment="1">
      <alignment/>
    </xf>
    <xf numFmtId="0" fontId="111" fillId="0" borderId="19" xfId="0" applyFont="1" applyFill="1" applyBorder="1" applyAlignment="1">
      <alignment/>
    </xf>
    <xf numFmtId="0" fontId="111" fillId="0" borderId="17" xfId="0" applyFont="1" applyFill="1" applyBorder="1" applyAlignment="1" quotePrefix="1">
      <alignment horizontal="center"/>
    </xf>
    <xf numFmtId="0" fontId="112" fillId="0" borderId="0" xfId="0" applyFont="1" applyFill="1" applyAlignment="1">
      <alignment/>
    </xf>
    <xf numFmtId="0" fontId="111" fillId="0" borderId="35" xfId="0" applyFont="1" applyFill="1" applyBorder="1" applyAlignment="1">
      <alignment horizontal="center"/>
    </xf>
    <xf numFmtId="0" fontId="111" fillId="0" borderId="15" xfId="0" applyFont="1" applyFill="1" applyBorder="1" applyAlignment="1">
      <alignment/>
    </xf>
    <xf numFmtId="200" fontId="111" fillId="0" borderId="17" xfId="38" applyNumberFormat="1" applyFont="1" applyFill="1" applyBorder="1" applyAlignment="1">
      <alignment/>
    </xf>
    <xf numFmtId="200" fontId="111" fillId="0" borderId="18" xfId="38" applyNumberFormat="1" applyFont="1" applyFill="1" applyBorder="1" applyAlignment="1" quotePrefix="1">
      <alignment horizontal="center"/>
    </xf>
    <xf numFmtId="200" fontId="111" fillId="0" borderId="31" xfId="38" applyNumberFormat="1" applyFont="1" applyFill="1" applyBorder="1" applyAlignment="1">
      <alignment/>
    </xf>
    <xf numFmtId="0" fontId="111" fillId="0" borderId="18" xfId="0" applyFont="1" applyFill="1" applyBorder="1" applyAlignment="1">
      <alignment/>
    </xf>
    <xf numFmtId="3" fontId="111" fillId="0" borderId="35" xfId="0" applyNumberFormat="1" applyFont="1" applyFill="1" applyBorder="1" applyAlignment="1">
      <alignment/>
    </xf>
    <xf numFmtId="202" fontId="111" fillId="0" borderId="0" xfId="0" applyNumberFormat="1" applyFont="1" applyFill="1" applyBorder="1" applyAlignment="1">
      <alignment horizontal="center"/>
    </xf>
    <xf numFmtId="3" fontId="111" fillId="0" borderId="34" xfId="0" applyNumberFormat="1" applyFont="1" applyFill="1" applyBorder="1" applyAlignment="1">
      <alignment horizontal="center"/>
    </xf>
    <xf numFmtId="0" fontId="106" fillId="0" borderId="0" xfId="0" applyFont="1" applyFill="1" applyAlignment="1">
      <alignment horizontal="left"/>
    </xf>
    <xf numFmtId="0" fontId="113" fillId="39" borderId="31" xfId="0" applyFont="1" applyFill="1" applyBorder="1" applyAlignment="1">
      <alignment horizontal="center"/>
    </xf>
    <xf numFmtId="0" fontId="113" fillId="39" borderId="13" xfId="0" applyFont="1" applyFill="1" applyBorder="1" applyAlignment="1">
      <alignment horizontal="center"/>
    </xf>
    <xf numFmtId="0" fontId="106" fillId="0" borderId="12" xfId="0" applyFont="1" applyBorder="1" applyAlignment="1">
      <alignment horizontal="justify" vertical="top" wrapText="1"/>
    </xf>
    <xf numFmtId="0" fontId="106" fillId="0" borderId="0" xfId="0" applyFont="1" applyAlignment="1">
      <alignment/>
    </xf>
    <xf numFmtId="0" fontId="106" fillId="0" borderId="12" xfId="0" applyFont="1" applyBorder="1" applyAlignment="1">
      <alignment horizontal="left" vertical="top" wrapText="1"/>
    </xf>
    <xf numFmtId="0" fontId="106" fillId="0" borderId="0" xfId="0" applyFont="1" applyAlignment="1">
      <alignment horizontal="left"/>
    </xf>
    <xf numFmtId="200" fontId="106" fillId="0" borderId="0" xfId="38" applyNumberFormat="1" applyFont="1" applyAlignment="1">
      <alignment/>
    </xf>
    <xf numFmtId="200" fontId="110" fillId="0" borderId="12" xfId="38" applyNumberFormat="1" applyFont="1" applyBorder="1" applyAlignment="1">
      <alignment horizontal="center" vertical="top" wrapText="1"/>
    </xf>
    <xf numFmtId="200" fontId="106" fillId="0" borderId="12" xfId="38" applyNumberFormat="1" applyFont="1" applyBorder="1" applyAlignment="1">
      <alignment horizontal="center" vertical="top" wrapText="1"/>
    </xf>
    <xf numFmtId="200" fontId="106" fillId="0" borderId="12" xfId="38" applyNumberFormat="1" applyFont="1" applyBorder="1" applyAlignment="1">
      <alignment horizontal="center"/>
    </xf>
    <xf numFmtId="200" fontId="103" fillId="0" borderId="12" xfId="38" applyNumberFormat="1" applyFont="1" applyBorder="1" applyAlignment="1">
      <alignment horizontal="center" vertical="top" wrapText="1"/>
    </xf>
    <xf numFmtId="0" fontId="114" fillId="0" borderId="0" xfId="0" applyFont="1" applyAlignment="1">
      <alignment/>
    </xf>
    <xf numFmtId="200" fontId="106" fillId="0" borderId="12" xfId="38" applyNumberFormat="1" applyFont="1" applyBorder="1" applyAlignment="1">
      <alignment horizontal="left" vertical="top" wrapText="1"/>
    </xf>
    <xf numFmtId="200" fontId="106" fillId="0" borderId="12" xfId="38" applyNumberFormat="1" applyFont="1" applyBorder="1" applyAlignment="1">
      <alignment horizontal="left"/>
    </xf>
    <xf numFmtId="0" fontId="115" fillId="0" borderId="12" xfId="0" applyFont="1" applyBorder="1" applyAlignment="1">
      <alignment horizontal="center" vertical="top" wrapText="1"/>
    </xf>
    <xf numFmtId="0" fontId="104" fillId="0" borderId="12" xfId="0" applyFont="1" applyBorder="1" applyAlignment="1">
      <alignment horizontal="center"/>
    </xf>
    <xf numFmtId="0" fontId="112" fillId="0" borderId="14" xfId="0" applyFont="1" applyFill="1" applyBorder="1" applyAlignment="1">
      <alignment horizontal="left" vertical="center"/>
    </xf>
    <xf numFmtId="0" fontId="112" fillId="0" borderId="48" xfId="0" applyFont="1" applyFill="1" applyBorder="1" applyAlignment="1">
      <alignment horizontal="left" vertical="center"/>
    </xf>
    <xf numFmtId="0" fontId="112" fillId="0" borderId="24" xfId="0" applyFont="1" applyFill="1" applyBorder="1" applyAlignment="1">
      <alignment horizontal="left" vertical="center"/>
    </xf>
    <xf numFmtId="0" fontId="109" fillId="0" borderId="0" xfId="0" applyFont="1" applyBorder="1" applyAlignment="1">
      <alignment horizontal="center" vertical="top" wrapText="1"/>
    </xf>
    <xf numFmtId="0" fontId="116" fillId="0" borderId="12" xfId="0" applyFont="1" applyBorder="1" applyAlignment="1">
      <alignment horizontal="justify" vertical="top" wrapText="1"/>
    </xf>
    <xf numFmtId="200" fontId="13" fillId="40" borderId="12" xfId="38" applyNumberFormat="1" applyFont="1" applyFill="1" applyBorder="1" applyAlignment="1">
      <alignment/>
    </xf>
    <xf numFmtId="200" fontId="13" fillId="40" borderId="12" xfId="38" applyNumberFormat="1" applyFont="1" applyFill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200" fontId="13" fillId="0" borderId="12" xfId="38" applyNumberFormat="1" applyFont="1" applyBorder="1" applyAlignment="1">
      <alignment horizontal="center"/>
    </xf>
    <xf numFmtId="0" fontId="13" fillId="40" borderId="1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32" fillId="40" borderId="15" xfId="0" applyFont="1" applyFill="1" applyBorder="1" applyAlignment="1">
      <alignment horizontal="left" vertical="center" shrinkToFit="1"/>
    </xf>
    <xf numFmtId="0" fontId="32" fillId="40" borderId="13" xfId="0" applyFont="1" applyFill="1" applyBorder="1" applyAlignment="1">
      <alignment horizontal="center" vertical="center" shrinkToFit="1"/>
    </xf>
    <xf numFmtId="0" fontId="32" fillId="40" borderId="10" xfId="0" applyFont="1" applyFill="1" applyBorder="1" applyAlignment="1">
      <alignment horizontal="left" vertical="center" shrinkToFit="1"/>
    </xf>
    <xf numFmtId="0" fontId="117" fillId="0" borderId="12" xfId="0" applyFont="1" applyBorder="1" applyAlignment="1">
      <alignment horizontal="center" vertical="top" wrapText="1"/>
    </xf>
    <xf numFmtId="0" fontId="105" fillId="0" borderId="12" xfId="0" applyFont="1" applyBorder="1" applyAlignment="1">
      <alignment horizontal="center"/>
    </xf>
    <xf numFmtId="200" fontId="21" fillId="0" borderId="34" xfId="38" applyNumberFormat="1" applyFont="1" applyBorder="1" applyAlignment="1">
      <alignment horizontal="center"/>
    </xf>
    <xf numFmtId="0" fontId="21" fillId="0" borderId="24" xfId="0" applyFont="1" applyBorder="1" applyAlignment="1">
      <alignment/>
    </xf>
    <xf numFmtId="200" fontId="21" fillId="0" borderId="14" xfId="38" applyNumberFormat="1" applyFont="1" applyBorder="1" applyAlignment="1">
      <alignment/>
    </xf>
    <xf numFmtId="200" fontId="21" fillId="0" borderId="48" xfId="38" applyNumberFormat="1" applyFont="1" applyBorder="1" applyAlignment="1">
      <alignment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40" borderId="12" xfId="0" applyNumberFormat="1" applyFont="1" applyFill="1" applyBorder="1" applyAlignment="1">
      <alignment/>
    </xf>
    <xf numFmtId="200" fontId="12" fillId="40" borderId="12" xfId="0" applyNumberFormat="1" applyFont="1" applyFill="1" applyBorder="1" applyAlignment="1">
      <alignment horizontal="center"/>
    </xf>
    <xf numFmtId="0" fontId="10" fillId="40" borderId="12" xfId="0" applyFont="1" applyFill="1" applyBorder="1" applyAlignment="1">
      <alignment/>
    </xf>
    <xf numFmtId="0" fontId="112" fillId="39" borderId="14" xfId="0" applyFont="1" applyFill="1" applyBorder="1" applyAlignment="1">
      <alignment horizontal="center"/>
    </xf>
    <xf numFmtId="200" fontId="12" fillId="40" borderId="12" xfId="38" applyNumberFormat="1" applyFont="1" applyFill="1" applyBorder="1" applyAlignment="1">
      <alignment/>
    </xf>
    <xf numFmtId="200" fontId="10" fillId="40" borderId="12" xfId="38" applyNumberFormat="1" applyFont="1" applyFill="1" applyBorder="1" applyAlignment="1">
      <alignment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1" fillId="40" borderId="12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200" fontId="9" fillId="40" borderId="12" xfId="38" applyNumberFormat="1" applyFont="1" applyFill="1" applyBorder="1" applyAlignment="1">
      <alignment/>
    </xf>
    <xf numFmtId="3" fontId="111" fillId="0" borderId="17" xfId="0" applyNumberFormat="1" applyFont="1" applyFill="1" applyBorder="1" applyAlignment="1">
      <alignment horizontal="center"/>
    </xf>
    <xf numFmtId="3" fontId="118" fillId="0" borderId="19" xfId="0" applyNumberFormat="1" applyFont="1" applyFill="1" applyBorder="1" applyAlignment="1">
      <alignment horizontal="center"/>
    </xf>
    <xf numFmtId="0" fontId="118" fillId="0" borderId="49" xfId="0" applyFont="1" applyFill="1" applyBorder="1" applyAlignment="1">
      <alignment horizontal="center"/>
    </xf>
    <xf numFmtId="0" fontId="97" fillId="0" borderId="34" xfId="0" applyFont="1" applyFill="1" applyBorder="1" applyAlignment="1">
      <alignment horizontal="left"/>
    </xf>
    <xf numFmtId="3" fontId="111" fillId="0" borderId="31" xfId="0" applyNumberFormat="1" applyFont="1" applyFill="1" applyBorder="1" applyAlignment="1">
      <alignment horizontal="center"/>
    </xf>
    <xf numFmtId="3" fontId="111" fillId="0" borderId="47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200" fontId="5" fillId="0" borderId="12" xfId="38" applyNumberFormat="1" applyFont="1" applyBorder="1" applyAlignment="1">
      <alignment horizontal="right"/>
    </xf>
    <xf numFmtId="0" fontId="19" fillId="34" borderId="12" xfId="0" applyFont="1" applyFill="1" applyBorder="1" applyAlignment="1">
      <alignment/>
    </xf>
    <xf numFmtId="0" fontId="110" fillId="0" borderId="0" xfId="0" applyFont="1" applyFill="1" applyBorder="1" applyAlignment="1">
      <alignment horizontal="center"/>
    </xf>
    <xf numFmtId="0" fontId="106" fillId="0" borderId="0" xfId="0" applyFont="1" applyAlignment="1">
      <alignment horizontal="justify"/>
    </xf>
    <xf numFmtId="0" fontId="119" fillId="0" borderId="0" xfId="0" applyFont="1" applyAlignment="1">
      <alignment horizontal="right"/>
    </xf>
    <xf numFmtId="0" fontId="105" fillId="0" borderId="12" xfId="0" applyFont="1" applyBorder="1" applyAlignment="1">
      <alignment horizontal="right"/>
    </xf>
    <xf numFmtId="0" fontId="120" fillId="0" borderId="0" xfId="0" applyFont="1" applyBorder="1" applyAlignment="1">
      <alignment/>
    </xf>
    <xf numFmtId="200" fontId="13" fillId="0" borderId="12" xfId="38" applyNumberFormat="1" applyFont="1" applyBorder="1" applyAlignment="1">
      <alignment/>
    </xf>
    <xf numFmtId="0" fontId="34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15" fillId="0" borderId="12" xfId="0" applyFont="1" applyBorder="1" applyAlignment="1">
      <alignment horizontal="justify" vertical="top" wrapText="1"/>
    </xf>
    <xf numFmtId="49" fontId="109" fillId="0" borderId="12" xfId="0" applyNumberFormat="1" applyFont="1" applyBorder="1" applyAlignment="1">
      <alignment horizontal="center" vertical="top" wrapText="1"/>
    </xf>
    <xf numFmtId="0" fontId="121" fillId="0" borderId="12" xfId="0" applyFont="1" applyBorder="1" applyAlignment="1">
      <alignment horizontal="center" vertical="center" wrapText="1"/>
    </xf>
    <xf numFmtId="0" fontId="118" fillId="0" borderId="12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 vertical="center" shrinkToFit="1"/>
    </xf>
    <xf numFmtId="0" fontId="12" fillId="33" borderId="52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17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5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98" fillId="0" borderId="31" xfId="0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/>
    </xf>
    <xf numFmtId="0" fontId="98" fillId="0" borderId="47" xfId="0" applyFont="1" applyBorder="1" applyAlignment="1">
      <alignment horizontal="center"/>
    </xf>
    <xf numFmtId="0" fontId="98" fillId="0" borderId="48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0" fontId="122" fillId="0" borderId="53" xfId="0" applyFont="1" applyBorder="1" applyAlignment="1">
      <alignment horizontal="center"/>
    </xf>
    <xf numFmtId="0" fontId="122" fillId="0" borderId="54" xfId="0" applyFont="1" applyBorder="1" applyAlignment="1">
      <alignment horizontal="center"/>
    </xf>
    <xf numFmtId="0" fontId="122" fillId="0" borderId="55" xfId="0" applyFont="1" applyBorder="1" applyAlignment="1">
      <alignment horizontal="center"/>
    </xf>
    <xf numFmtId="0" fontId="122" fillId="0" borderId="24" xfId="0" applyFont="1" applyBorder="1" applyAlignment="1">
      <alignment horizontal="center"/>
    </xf>
    <xf numFmtId="0" fontId="122" fillId="0" borderId="12" xfId="0" applyFont="1" applyBorder="1" applyAlignment="1">
      <alignment horizontal="center"/>
    </xf>
    <xf numFmtId="0" fontId="122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07" fillId="0" borderId="31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 wrapText="1"/>
    </xf>
    <xf numFmtId="0" fontId="107" fillId="0" borderId="31" xfId="0" applyFont="1" applyBorder="1" applyAlignment="1">
      <alignment horizontal="center" wrapText="1"/>
    </xf>
    <xf numFmtId="0" fontId="107" fillId="0" borderId="13" xfId="0" applyFont="1" applyBorder="1" applyAlignment="1">
      <alignment horizontal="center" wrapText="1"/>
    </xf>
    <xf numFmtId="0" fontId="106" fillId="0" borderId="0" xfId="0" applyFont="1" applyBorder="1" applyAlignment="1">
      <alignment horizontal="right"/>
    </xf>
    <xf numFmtId="0" fontId="107" fillId="0" borderId="12" xfId="0" applyFont="1" applyBorder="1" applyAlignment="1">
      <alignment horizontal="center" wrapText="1"/>
    </xf>
    <xf numFmtId="0" fontId="110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7" fillId="0" borderId="14" xfId="0" applyFont="1" applyBorder="1" applyAlignment="1">
      <alignment horizontal="center" wrapText="1"/>
    </xf>
    <xf numFmtId="0" fontId="107" fillId="0" borderId="48" xfId="0" applyFont="1" applyBorder="1" applyAlignment="1">
      <alignment horizontal="center" wrapText="1"/>
    </xf>
    <xf numFmtId="0" fontId="107" fillId="0" borderId="24" xfId="0" applyFont="1" applyBorder="1" applyAlignment="1">
      <alignment horizontal="center" wrapText="1"/>
    </xf>
    <xf numFmtId="200" fontId="6" fillId="0" borderId="0" xfId="0" applyNumberFormat="1" applyFont="1" applyAlignment="1">
      <alignment horizontal="center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35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40" borderId="14" xfId="0" applyFont="1" applyFill="1" applyBorder="1" applyAlignment="1">
      <alignment horizontal="left"/>
    </xf>
    <xf numFmtId="0" fontId="13" fillId="40" borderId="48" xfId="0" applyFont="1" applyFill="1" applyBorder="1" applyAlignment="1">
      <alignment horizontal="left"/>
    </xf>
    <xf numFmtId="0" fontId="13" fillId="40" borderId="24" xfId="0" applyFont="1" applyFill="1" applyBorder="1" applyAlignment="1">
      <alignment horizontal="left"/>
    </xf>
    <xf numFmtId="200" fontId="6" fillId="0" borderId="0" xfId="38" applyNumberFormat="1" applyFont="1" applyAlignment="1">
      <alignment horizontal="center"/>
    </xf>
    <xf numFmtId="0" fontId="110" fillId="0" borderId="0" xfId="0" applyFont="1" applyFill="1" applyAlignment="1">
      <alignment horizontal="left"/>
    </xf>
    <xf numFmtId="0" fontId="112" fillId="0" borderId="14" xfId="0" applyFont="1" applyFill="1" applyBorder="1" applyAlignment="1">
      <alignment horizontal="left" vertical="center"/>
    </xf>
    <xf numFmtId="0" fontId="112" fillId="0" borderId="48" xfId="0" applyFont="1" applyFill="1" applyBorder="1" applyAlignment="1">
      <alignment horizontal="left" vertical="center"/>
    </xf>
    <xf numFmtId="0" fontId="112" fillId="0" borderId="24" xfId="0" applyFont="1" applyFill="1" applyBorder="1" applyAlignment="1">
      <alignment horizontal="left" vertical="center"/>
    </xf>
    <xf numFmtId="0" fontId="112" fillId="40" borderId="14" xfId="0" applyFont="1" applyFill="1" applyBorder="1" applyAlignment="1">
      <alignment horizontal="left" vertical="center"/>
    </xf>
    <xf numFmtId="0" fontId="112" fillId="40" borderId="48" xfId="0" applyFont="1" applyFill="1" applyBorder="1" applyAlignment="1">
      <alignment horizontal="left" vertical="center"/>
    </xf>
    <xf numFmtId="0" fontId="112" fillId="40" borderId="24" xfId="0" applyFont="1" applyFill="1" applyBorder="1" applyAlignment="1">
      <alignment horizontal="left" vertical="center"/>
    </xf>
    <xf numFmtId="0" fontId="112" fillId="39" borderId="31" xfId="0" applyFont="1" applyFill="1" applyBorder="1" applyAlignment="1">
      <alignment horizontal="center" vertical="center"/>
    </xf>
    <xf numFmtId="0" fontId="112" fillId="39" borderId="13" xfId="0" applyFont="1" applyFill="1" applyBorder="1" applyAlignment="1">
      <alignment horizontal="center" vertical="center"/>
    </xf>
    <xf numFmtId="0" fontId="103" fillId="39" borderId="31" xfId="0" applyNumberFormat="1" applyFont="1" applyFill="1" applyBorder="1" applyAlignment="1">
      <alignment horizontal="center" vertical="center" wrapText="1"/>
    </xf>
    <xf numFmtId="0" fontId="103" fillId="39" borderId="17" xfId="0" applyNumberFormat="1" applyFont="1" applyFill="1" applyBorder="1" applyAlignment="1">
      <alignment horizontal="center" vertical="center" wrapText="1"/>
    </xf>
    <xf numFmtId="0" fontId="103" fillId="39" borderId="13" xfId="0" applyNumberFormat="1" applyFont="1" applyFill="1" applyBorder="1" applyAlignment="1">
      <alignment horizontal="center" vertical="center" wrapText="1"/>
    </xf>
    <xf numFmtId="0" fontId="112" fillId="39" borderId="14" xfId="0" applyFont="1" applyFill="1" applyBorder="1" applyAlignment="1">
      <alignment horizontal="center"/>
    </xf>
    <xf numFmtId="0" fontId="112" fillId="39" borderId="48" xfId="0" applyFont="1" applyFill="1" applyBorder="1" applyAlignment="1">
      <alignment horizontal="center"/>
    </xf>
    <xf numFmtId="0" fontId="112" fillId="39" borderId="24" xfId="0" applyFont="1" applyFill="1" applyBorder="1" applyAlignment="1">
      <alignment horizontal="center"/>
    </xf>
    <xf numFmtId="0" fontId="106" fillId="0" borderId="0" xfId="0" applyFont="1" applyFill="1" applyAlignment="1">
      <alignment horizontal="right"/>
    </xf>
    <xf numFmtId="202" fontId="112" fillId="0" borderId="14" xfId="0" applyNumberFormat="1" applyFont="1" applyFill="1" applyBorder="1" applyAlignment="1">
      <alignment horizontal="left"/>
    </xf>
    <xf numFmtId="202" fontId="112" fillId="0" borderId="48" xfId="0" applyNumberFormat="1" applyFont="1" applyFill="1" applyBorder="1" applyAlignment="1">
      <alignment horizontal="left"/>
    </xf>
    <xf numFmtId="202" fontId="112" fillId="0" borderId="24" xfId="0" applyNumberFormat="1" applyFont="1" applyFill="1" applyBorder="1" applyAlignment="1">
      <alignment horizontal="left"/>
    </xf>
    <xf numFmtId="0" fontId="112" fillId="39" borderId="17" xfId="0" applyFont="1" applyFill="1" applyBorder="1" applyAlignment="1">
      <alignment horizontal="center" vertical="center"/>
    </xf>
    <xf numFmtId="0" fontId="112" fillId="39" borderId="35" xfId="0" applyFont="1" applyFill="1" applyBorder="1" applyAlignment="1">
      <alignment horizontal="center" vertical="center"/>
    </xf>
    <xf numFmtId="0" fontId="112" fillId="39" borderId="47" xfId="0" applyFont="1" applyFill="1" applyBorder="1" applyAlignment="1">
      <alignment horizontal="center" vertical="center"/>
    </xf>
    <xf numFmtId="0" fontId="112" fillId="39" borderId="15" xfId="0" applyFont="1" applyFill="1" applyBorder="1" applyAlignment="1">
      <alignment horizontal="center" vertical="center"/>
    </xf>
    <xf numFmtId="0" fontId="112" fillId="39" borderId="10" xfId="0" applyFont="1" applyFill="1" applyBorder="1" applyAlignment="1">
      <alignment horizontal="center" vertical="center"/>
    </xf>
    <xf numFmtId="0" fontId="112" fillId="39" borderId="34" xfId="0" applyFont="1" applyFill="1" applyBorder="1" applyAlignment="1">
      <alignment horizontal="center" vertical="center"/>
    </xf>
    <xf numFmtId="0" fontId="112" fillId="39" borderId="49" xfId="0" applyFont="1" applyFill="1" applyBorder="1" applyAlignment="1">
      <alignment horizontal="center" vertical="center"/>
    </xf>
    <xf numFmtId="0" fontId="112" fillId="0" borderId="47" xfId="0" applyFont="1" applyFill="1" applyBorder="1" applyAlignment="1">
      <alignment horizontal="left" vertical="center"/>
    </xf>
    <xf numFmtId="0" fontId="112" fillId="0" borderId="10" xfId="0" applyFont="1" applyFill="1" applyBorder="1" applyAlignment="1">
      <alignment horizontal="left" vertical="center"/>
    </xf>
    <xf numFmtId="202" fontId="112" fillId="0" borderId="10" xfId="0" applyNumberFormat="1" applyFont="1" applyFill="1" applyBorder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03" fillId="0" borderId="12" xfId="0" applyFont="1" applyBorder="1" applyAlignment="1">
      <alignment horizontal="center" vertical="top" wrapText="1"/>
    </xf>
    <xf numFmtId="200" fontId="103" fillId="0" borderId="12" xfId="38" applyNumberFormat="1" applyFont="1" applyBorder="1" applyAlignment="1">
      <alignment horizontal="center" vertical="top" wrapText="1"/>
    </xf>
    <xf numFmtId="200" fontId="110" fillId="0" borderId="12" xfId="38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200025</xdr:colOff>
      <xdr:row>2</xdr:row>
      <xdr:rowOff>371475</xdr:rowOff>
    </xdr:to>
    <xdr:sp>
      <xdr:nvSpPr>
        <xdr:cNvPr id="1" name="Rectangle 2"/>
        <xdr:cNvSpPr>
          <a:spLocks/>
        </xdr:cNvSpPr>
      </xdr:nvSpPr>
      <xdr:spPr>
        <a:xfrm>
          <a:off x="0" y="457200"/>
          <a:ext cx="3190875" cy="3619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4</xdr:col>
      <xdr:colOff>171450</xdr:colOff>
      <xdr:row>2</xdr:row>
      <xdr:rowOff>342900</xdr:rowOff>
    </xdr:to>
    <xdr:sp>
      <xdr:nvSpPr>
        <xdr:cNvPr id="2" name="Rectangle 4"/>
        <xdr:cNvSpPr>
          <a:spLocks/>
        </xdr:cNvSpPr>
      </xdr:nvSpPr>
      <xdr:spPr>
        <a:xfrm>
          <a:off x="28575" y="485775"/>
          <a:ext cx="3133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="140" zoomScaleNormal="140" zoomScalePageLayoutView="0" workbookViewId="0" topLeftCell="A40">
      <selection activeCell="L51" sqref="L51"/>
    </sheetView>
  </sheetViews>
  <sheetFormatPr defaultColWidth="9.140625" defaultRowHeight="15"/>
  <cols>
    <col min="1" max="1" width="3.421875" style="1" customWidth="1"/>
    <col min="2" max="2" width="19.28125" style="47" customWidth="1"/>
    <col min="3" max="3" width="6.421875" style="1" customWidth="1"/>
    <col min="4" max="5" width="4.8515625" style="1" customWidth="1"/>
    <col min="6" max="6" width="8.8515625" style="1" customWidth="1"/>
    <col min="7" max="12" width="5.00390625" style="1" customWidth="1"/>
    <col min="13" max="13" width="7.57421875" style="1" customWidth="1"/>
    <col min="14" max="15" width="7.00390625" style="1" customWidth="1"/>
    <col min="16" max="16" width="8.28125" style="52" customWidth="1"/>
    <col min="17" max="17" width="7.7109375" style="1" customWidth="1"/>
    <col min="18" max="18" width="8.28125" style="1" customWidth="1"/>
    <col min="19" max="19" width="7.28125" style="116" customWidth="1"/>
    <col min="20" max="16384" width="9.00390625" style="1" customWidth="1"/>
  </cols>
  <sheetData>
    <row r="1" spans="1:18" ht="15">
      <c r="A1" s="503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</row>
    <row r="2" spans="1:19" s="21" customFormat="1" ht="18.75">
      <c r="A2" s="505" t="s">
        <v>68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128"/>
    </row>
    <row r="3" spans="1:19" s="21" customFormat="1" ht="18.75">
      <c r="A3" s="506" t="s">
        <v>0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128"/>
    </row>
    <row r="4" spans="1:19" s="21" customFormat="1" ht="19.5" thickBot="1">
      <c r="A4" s="506" t="s">
        <v>28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128"/>
    </row>
    <row r="5" spans="1:19" s="21" customFormat="1" ht="15">
      <c r="A5" s="508" t="s">
        <v>1</v>
      </c>
      <c r="B5" s="511" t="s">
        <v>2</v>
      </c>
      <c r="C5" s="23" t="s">
        <v>3</v>
      </c>
      <c r="D5" s="23" t="s">
        <v>4</v>
      </c>
      <c r="E5" s="499" t="s">
        <v>89</v>
      </c>
      <c r="F5" s="501"/>
      <c r="G5" s="499" t="s">
        <v>91</v>
      </c>
      <c r="H5" s="500"/>
      <c r="I5" s="501"/>
      <c r="J5" s="499" t="s">
        <v>93</v>
      </c>
      <c r="K5" s="500"/>
      <c r="L5" s="501"/>
      <c r="M5" s="499" t="s">
        <v>5</v>
      </c>
      <c r="N5" s="500"/>
      <c r="O5" s="501"/>
      <c r="P5" s="499" t="s">
        <v>6</v>
      </c>
      <c r="Q5" s="500"/>
      <c r="R5" s="507"/>
      <c r="S5" s="128"/>
    </row>
    <row r="6" spans="1:19" s="21" customFormat="1" ht="15">
      <c r="A6" s="509"/>
      <c r="B6" s="512"/>
      <c r="C6" s="24"/>
      <c r="D6" s="24"/>
      <c r="E6" s="497" t="s">
        <v>90</v>
      </c>
      <c r="F6" s="498"/>
      <c r="G6" s="497" t="s">
        <v>92</v>
      </c>
      <c r="H6" s="502"/>
      <c r="I6" s="498"/>
      <c r="J6" s="497" t="s">
        <v>94</v>
      </c>
      <c r="K6" s="502"/>
      <c r="L6" s="498"/>
      <c r="M6" s="25"/>
      <c r="N6" s="26"/>
      <c r="O6" s="27"/>
      <c r="P6" s="25"/>
      <c r="Q6" s="26"/>
      <c r="R6" s="28"/>
      <c r="S6" s="128" t="s">
        <v>33</v>
      </c>
    </row>
    <row r="7" spans="1:19" s="21" customFormat="1" ht="15">
      <c r="A7" s="510"/>
      <c r="B7" s="513"/>
      <c r="C7" s="29" t="s">
        <v>7</v>
      </c>
      <c r="D7" s="29" t="s">
        <v>8</v>
      </c>
      <c r="E7" s="30" t="s">
        <v>9</v>
      </c>
      <c r="F7" s="30" t="s">
        <v>32</v>
      </c>
      <c r="G7" s="30">
        <v>2558</v>
      </c>
      <c r="H7" s="30">
        <v>2559</v>
      </c>
      <c r="I7" s="30">
        <v>2560</v>
      </c>
      <c r="J7" s="30">
        <v>2558</v>
      </c>
      <c r="K7" s="30">
        <v>2559</v>
      </c>
      <c r="L7" s="30">
        <v>2560</v>
      </c>
      <c r="M7" s="30">
        <v>2558</v>
      </c>
      <c r="N7" s="30">
        <v>2559</v>
      </c>
      <c r="O7" s="30">
        <v>2560</v>
      </c>
      <c r="P7" s="30">
        <v>2558</v>
      </c>
      <c r="Q7" s="30">
        <v>2559</v>
      </c>
      <c r="R7" s="30">
        <v>2560</v>
      </c>
      <c r="S7" s="128"/>
    </row>
    <row r="8" spans="1:19" s="82" customFormat="1" ht="15.75">
      <c r="A8" s="78"/>
      <c r="B8" s="91" t="s">
        <v>129</v>
      </c>
      <c r="C8" s="79"/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25"/>
      <c r="S8" s="80"/>
    </row>
    <row r="9" spans="1:19" ht="15.75">
      <c r="A9" s="9">
        <v>1</v>
      </c>
      <c r="B9" s="17" t="s">
        <v>10</v>
      </c>
      <c r="C9" s="10">
        <v>7</v>
      </c>
      <c r="D9" s="10">
        <v>1</v>
      </c>
      <c r="E9" s="10">
        <v>1</v>
      </c>
      <c r="F9" s="31">
        <f>12*25470</f>
        <v>305640</v>
      </c>
      <c r="G9" s="92">
        <f>SUM(G49)</f>
        <v>0</v>
      </c>
      <c r="H9" s="10" t="s">
        <v>17</v>
      </c>
      <c r="I9" s="10" t="s">
        <v>17</v>
      </c>
      <c r="J9" s="10" t="s">
        <v>17</v>
      </c>
      <c r="K9" s="10" t="s">
        <v>17</v>
      </c>
      <c r="L9" s="10" t="s">
        <v>17</v>
      </c>
      <c r="M9" s="16">
        <v>11880</v>
      </c>
      <c r="N9" s="16">
        <v>12240</v>
      </c>
      <c r="O9" s="16">
        <v>12960</v>
      </c>
      <c r="P9" s="15">
        <f>+F9+M9</f>
        <v>317520</v>
      </c>
      <c r="Q9" s="16">
        <f aca="true" t="shared" si="0" ref="Q9:R15">+P9+N9</f>
        <v>329760</v>
      </c>
      <c r="R9" s="83">
        <f t="shared" si="0"/>
        <v>342720</v>
      </c>
      <c r="S9" s="129"/>
    </row>
    <row r="10" spans="1:19" ht="15.75">
      <c r="A10" s="171">
        <v>2</v>
      </c>
      <c r="B10" s="172" t="s">
        <v>23</v>
      </c>
      <c r="C10" s="173">
        <v>6</v>
      </c>
      <c r="D10" s="173">
        <v>1</v>
      </c>
      <c r="E10" s="173">
        <v>1</v>
      </c>
      <c r="F10" s="174">
        <f>19200*12</f>
        <v>230400</v>
      </c>
      <c r="G10" s="173" t="s">
        <v>17</v>
      </c>
      <c r="H10" s="173" t="s">
        <v>17</v>
      </c>
      <c r="I10" s="173" t="s">
        <v>17</v>
      </c>
      <c r="J10" s="173" t="s">
        <v>17</v>
      </c>
      <c r="K10" s="173" t="s">
        <v>17</v>
      </c>
      <c r="L10" s="173" t="s">
        <v>17</v>
      </c>
      <c r="M10" s="175">
        <v>9240</v>
      </c>
      <c r="N10" s="175">
        <v>9720</v>
      </c>
      <c r="O10" s="175">
        <v>10080</v>
      </c>
      <c r="P10" s="176">
        <f>+F10+M10</f>
        <v>239640</v>
      </c>
      <c r="Q10" s="175">
        <f t="shared" si="0"/>
        <v>249360</v>
      </c>
      <c r="R10" s="177">
        <f t="shared" si="0"/>
        <v>259440</v>
      </c>
      <c r="S10" s="178"/>
    </row>
    <row r="11" spans="1:19" ht="15.75">
      <c r="A11" s="171">
        <v>3</v>
      </c>
      <c r="B11" s="172" t="s">
        <v>72</v>
      </c>
      <c r="C11" s="179" t="s">
        <v>17</v>
      </c>
      <c r="D11" s="173">
        <v>1</v>
      </c>
      <c r="E11" s="179" t="s">
        <v>17</v>
      </c>
      <c r="F11" s="174">
        <v>278820</v>
      </c>
      <c r="G11" s="173" t="s">
        <v>17</v>
      </c>
      <c r="H11" s="173" t="s">
        <v>17</v>
      </c>
      <c r="I11" s="173" t="s">
        <v>17</v>
      </c>
      <c r="J11" s="173" t="s">
        <v>17</v>
      </c>
      <c r="K11" s="173" t="s">
        <v>17</v>
      </c>
      <c r="L11" s="173" t="s">
        <v>17</v>
      </c>
      <c r="M11" s="175">
        <v>10740</v>
      </c>
      <c r="N11" s="175">
        <v>10740</v>
      </c>
      <c r="O11" s="175">
        <v>10740</v>
      </c>
      <c r="P11" s="176">
        <f>+M11</f>
        <v>10740</v>
      </c>
      <c r="Q11" s="175">
        <f t="shared" si="0"/>
        <v>21480</v>
      </c>
      <c r="R11" s="177">
        <f t="shared" si="0"/>
        <v>32220</v>
      </c>
      <c r="S11" s="178" t="s">
        <v>147</v>
      </c>
    </row>
    <row r="12" spans="1:19" ht="15.75">
      <c r="A12" s="171">
        <v>4</v>
      </c>
      <c r="B12" s="172" t="s">
        <v>70</v>
      </c>
      <c r="C12" s="180" t="s">
        <v>19</v>
      </c>
      <c r="D12" s="173">
        <v>1</v>
      </c>
      <c r="E12" s="173">
        <v>1</v>
      </c>
      <c r="F12" s="181">
        <f>12*15290</f>
        <v>183480</v>
      </c>
      <c r="G12" s="173" t="s">
        <v>18</v>
      </c>
      <c r="H12" s="173" t="s">
        <v>18</v>
      </c>
      <c r="I12" s="180" t="s">
        <v>18</v>
      </c>
      <c r="J12" s="173" t="s">
        <v>17</v>
      </c>
      <c r="K12" s="173" t="s">
        <v>17</v>
      </c>
      <c r="L12" s="173" t="s">
        <v>17</v>
      </c>
      <c r="M12" s="175">
        <v>6600</v>
      </c>
      <c r="N12" s="175">
        <v>7320</v>
      </c>
      <c r="O12" s="175">
        <v>7560</v>
      </c>
      <c r="P12" s="176">
        <f>+F12+M12</f>
        <v>190080</v>
      </c>
      <c r="Q12" s="175">
        <f t="shared" si="0"/>
        <v>197400</v>
      </c>
      <c r="R12" s="177">
        <f t="shared" si="0"/>
        <v>204960</v>
      </c>
      <c r="S12" s="178"/>
    </row>
    <row r="13" spans="1:19" ht="15.75">
      <c r="A13" s="171">
        <v>5</v>
      </c>
      <c r="B13" s="172" t="s">
        <v>71</v>
      </c>
      <c r="C13" s="173">
        <v>5</v>
      </c>
      <c r="D13" s="173">
        <v>1</v>
      </c>
      <c r="E13" s="173">
        <v>1</v>
      </c>
      <c r="F13" s="182">
        <f>20770*12</f>
        <v>249240</v>
      </c>
      <c r="G13" s="173" t="s">
        <v>17</v>
      </c>
      <c r="H13" s="173" t="s">
        <v>17</v>
      </c>
      <c r="I13" s="173" t="s">
        <v>17</v>
      </c>
      <c r="J13" s="173" t="s">
        <v>17</v>
      </c>
      <c r="K13" s="173" t="s">
        <v>17</v>
      </c>
      <c r="L13" s="173" t="s">
        <v>17</v>
      </c>
      <c r="M13" s="175">
        <v>8760</v>
      </c>
      <c r="N13" s="175">
        <v>8760</v>
      </c>
      <c r="O13" s="175">
        <v>9000</v>
      </c>
      <c r="P13" s="176">
        <f>+F13+M13</f>
        <v>258000</v>
      </c>
      <c r="Q13" s="175">
        <f t="shared" si="0"/>
        <v>266760</v>
      </c>
      <c r="R13" s="177">
        <f t="shared" si="0"/>
        <v>275760</v>
      </c>
      <c r="S13" s="178"/>
    </row>
    <row r="14" spans="1:19" ht="15.75">
      <c r="A14" s="171">
        <v>6</v>
      </c>
      <c r="B14" s="172" t="s">
        <v>73</v>
      </c>
      <c r="C14" s="173">
        <v>5</v>
      </c>
      <c r="D14" s="173">
        <v>1</v>
      </c>
      <c r="E14" s="173">
        <v>1</v>
      </c>
      <c r="F14" s="182">
        <f>12*19660</f>
        <v>235920</v>
      </c>
      <c r="G14" s="173" t="s">
        <v>17</v>
      </c>
      <c r="H14" s="173" t="s">
        <v>17</v>
      </c>
      <c r="I14" s="173" t="s">
        <v>17</v>
      </c>
      <c r="J14" s="173" t="s">
        <v>17</v>
      </c>
      <c r="K14" s="173" t="s">
        <v>17</v>
      </c>
      <c r="L14" s="173" t="s">
        <v>17</v>
      </c>
      <c r="M14" s="175">
        <v>8880</v>
      </c>
      <c r="N14" s="175">
        <v>8880</v>
      </c>
      <c r="O14" s="175">
        <v>8880</v>
      </c>
      <c r="P14" s="176">
        <f>+F14+M14</f>
        <v>244800</v>
      </c>
      <c r="Q14" s="175">
        <f t="shared" si="0"/>
        <v>253680</v>
      </c>
      <c r="R14" s="177">
        <f t="shared" si="0"/>
        <v>262560</v>
      </c>
      <c r="S14" s="178"/>
    </row>
    <row r="15" spans="1:19" ht="15.75">
      <c r="A15" s="171">
        <v>7</v>
      </c>
      <c r="B15" s="183" t="s">
        <v>134</v>
      </c>
      <c r="C15" s="173">
        <v>4</v>
      </c>
      <c r="D15" s="173">
        <v>1</v>
      </c>
      <c r="E15" s="173">
        <v>1</v>
      </c>
      <c r="F15" s="182">
        <f>15720*12</f>
        <v>188640</v>
      </c>
      <c r="G15" s="173" t="s">
        <v>17</v>
      </c>
      <c r="H15" s="173" t="s">
        <v>17</v>
      </c>
      <c r="I15" s="173" t="s">
        <v>17</v>
      </c>
      <c r="J15" s="173" t="s">
        <v>17</v>
      </c>
      <c r="K15" s="173"/>
      <c r="L15" s="173"/>
      <c r="M15" s="175">
        <v>7440</v>
      </c>
      <c r="N15" s="175">
        <v>7440</v>
      </c>
      <c r="O15" s="175">
        <v>7320</v>
      </c>
      <c r="P15" s="176">
        <f>+F15+M15</f>
        <v>196080</v>
      </c>
      <c r="Q15" s="175">
        <f t="shared" si="0"/>
        <v>203520</v>
      </c>
      <c r="R15" s="177">
        <f t="shared" si="0"/>
        <v>210840</v>
      </c>
      <c r="S15" s="178"/>
    </row>
    <row r="16" spans="1:19" ht="15.75">
      <c r="A16" s="171">
        <v>8</v>
      </c>
      <c r="B16" s="183" t="s">
        <v>74</v>
      </c>
      <c r="C16" s="184" t="s">
        <v>17</v>
      </c>
      <c r="D16" s="173">
        <v>1</v>
      </c>
      <c r="E16" s="179" t="s">
        <v>17</v>
      </c>
      <c r="F16" s="174">
        <v>112200</v>
      </c>
      <c r="G16" s="180" t="s">
        <v>18</v>
      </c>
      <c r="H16" s="173" t="s">
        <v>17</v>
      </c>
      <c r="I16" s="173" t="s">
        <v>17</v>
      </c>
      <c r="J16" s="173" t="s">
        <v>17</v>
      </c>
      <c r="K16" s="173" t="s">
        <v>17</v>
      </c>
      <c r="L16" s="173" t="s">
        <v>17</v>
      </c>
      <c r="M16" s="175">
        <v>4860</v>
      </c>
      <c r="N16" s="175">
        <v>4860</v>
      </c>
      <c r="O16" s="175">
        <v>4860</v>
      </c>
      <c r="P16" s="176">
        <f aca="true" t="shared" si="1" ref="P16:P48">+F16+M16</f>
        <v>117060</v>
      </c>
      <c r="Q16" s="175">
        <f aca="true" t="shared" si="2" ref="Q16:Q48">+P16+N16</f>
        <v>121920</v>
      </c>
      <c r="R16" s="177">
        <f aca="true" t="shared" si="3" ref="R16:R48">+Q16+O16</f>
        <v>126780</v>
      </c>
      <c r="S16" s="178" t="s">
        <v>147</v>
      </c>
    </row>
    <row r="17" spans="1:19" ht="15.75">
      <c r="A17" s="171">
        <v>9</v>
      </c>
      <c r="B17" s="172" t="s">
        <v>75</v>
      </c>
      <c r="C17" s="184" t="s">
        <v>17</v>
      </c>
      <c r="D17" s="173">
        <v>1</v>
      </c>
      <c r="E17" s="179" t="s">
        <v>17</v>
      </c>
      <c r="F17" s="174">
        <v>93840</v>
      </c>
      <c r="G17" s="180" t="s">
        <v>18</v>
      </c>
      <c r="H17" s="173" t="s">
        <v>17</v>
      </c>
      <c r="I17" s="173" t="s">
        <v>17</v>
      </c>
      <c r="J17" s="173" t="s">
        <v>17</v>
      </c>
      <c r="K17" s="173" t="s">
        <v>17</v>
      </c>
      <c r="L17" s="173" t="s">
        <v>17</v>
      </c>
      <c r="M17" s="175">
        <v>3780</v>
      </c>
      <c r="N17" s="175">
        <v>3780</v>
      </c>
      <c r="O17" s="175">
        <v>3780</v>
      </c>
      <c r="P17" s="176">
        <f t="shared" si="1"/>
        <v>97620</v>
      </c>
      <c r="Q17" s="175">
        <f t="shared" si="2"/>
        <v>101400</v>
      </c>
      <c r="R17" s="177">
        <f t="shared" si="3"/>
        <v>105180</v>
      </c>
      <c r="S17" s="178" t="s">
        <v>147</v>
      </c>
    </row>
    <row r="18" spans="1:19" ht="15.75">
      <c r="A18" s="171"/>
      <c r="B18" s="185" t="s">
        <v>49</v>
      </c>
      <c r="C18" s="180"/>
      <c r="D18" s="173"/>
      <c r="E18" s="179"/>
      <c r="F18" s="181"/>
      <c r="G18" s="180"/>
      <c r="H18" s="173"/>
      <c r="I18" s="173"/>
      <c r="J18" s="173"/>
      <c r="K18" s="173"/>
      <c r="L18" s="173"/>
      <c r="M18" s="175"/>
      <c r="N18" s="175"/>
      <c r="O18" s="175"/>
      <c r="P18" s="176">
        <f t="shared" si="1"/>
        <v>0</v>
      </c>
      <c r="Q18" s="175">
        <f t="shared" si="2"/>
        <v>0</v>
      </c>
      <c r="R18" s="177">
        <f t="shared" si="3"/>
        <v>0</v>
      </c>
      <c r="S18" s="178"/>
    </row>
    <row r="19" spans="1:19" ht="15.75">
      <c r="A19" s="171">
        <v>10</v>
      </c>
      <c r="B19" s="183" t="s">
        <v>121</v>
      </c>
      <c r="C19" s="180" t="s">
        <v>135</v>
      </c>
      <c r="D19" s="173">
        <v>1</v>
      </c>
      <c r="E19" s="179">
        <v>1</v>
      </c>
      <c r="F19" s="181">
        <f>11230*12</f>
        <v>134760</v>
      </c>
      <c r="G19" s="186" t="s">
        <v>18</v>
      </c>
      <c r="H19" s="186" t="s">
        <v>18</v>
      </c>
      <c r="I19" s="187" t="s">
        <v>18</v>
      </c>
      <c r="J19" s="186" t="s">
        <v>17</v>
      </c>
      <c r="K19" s="186" t="s">
        <v>17</v>
      </c>
      <c r="L19" s="186" t="s">
        <v>17</v>
      </c>
      <c r="M19" s="175">
        <v>4680</v>
      </c>
      <c r="N19" s="175">
        <v>4920</v>
      </c>
      <c r="O19" s="175">
        <v>5160</v>
      </c>
      <c r="P19" s="176">
        <f t="shared" si="1"/>
        <v>139440</v>
      </c>
      <c r="Q19" s="175">
        <f t="shared" si="2"/>
        <v>144360</v>
      </c>
      <c r="R19" s="177">
        <f t="shared" si="3"/>
        <v>149520</v>
      </c>
      <c r="S19" s="178"/>
    </row>
    <row r="20" spans="1:19" ht="15.75">
      <c r="A20" s="171"/>
      <c r="B20" s="185" t="s">
        <v>54</v>
      </c>
      <c r="C20" s="180"/>
      <c r="D20" s="173"/>
      <c r="E20" s="179"/>
      <c r="F20" s="181"/>
      <c r="G20" s="180"/>
      <c r="H20" s="173"/>
      <c r="I20" s="173"/>
      <c r="J20" s="173"/>
      <c r="K20" s="173"/>
      <c r="L20" s="173"/>
      <c r="M20" s="175"/>
      <c r="N20" s="175"/>
      <c r="O20" s="175"/>
      <c r="P20" s="176">
        <f t="shared" si="1"/>
        <v>0</v>
      </c>
      <c r="Q20" s="175">
        <f t="shared" si="2"/>
        <v>0</v>
      </c>
      <c r="R20" s="177">
        <f t="shared" si="3"/>
        <v>0</v>
      </c>
      <c r="S20" s="178"/>
    </row>
    <row r="21" spans="1:19" ht="15.75">
      <c r="A21" s="171">
        <v>11</v>
      </c>
      <c r="B21" s="183" t="s">
        <v>130</v>
      </c>
      <c r="C21" s="180" t="s">
        <v>136</v>
      </c>
      <c r="D21" s="173">
        <v>1</v>
      </c>
      <c r="E21" s="179">
        <v>1</v>
      </c>
      <c r="F21" s="181">
        <f>12*9000</f>
        <v>108000</v>
      </c>
      <c r="G21" s="186" t="s">
        <v>18</v>
      </c>
      <c r="H21" s="186" t="s">
        <v>18</v>
      </c>
      <c r="I21" s="187" t="s">
        <v>18</v>
      </c>
      <c r="J21" s="186" t="s">
        <v>17</v>
      </c>
      <c r="K21" s="186" t="s">
        <v>17</v>
      </c>
      <c r="L21" s="186" t="s">
        <v>17</v>
      </c>
      <c r="M21" s="175">
        <v>0</v>
      </c>
      <c r="N21" s="175">
        <v>0</v>
      </c>
      <c r="O21" s="175">
        <v>0</v>
      </c>
      <c r="P21" s="176">
        <f t="shared" si="1"/>
        <v>108000</v>
      </c>
      <c r="Q21" s="175">
        <f t="shared" si="2"/>
        <v>108000</v>
      </c>
      <c r="R21" s="177">
        <f t="shared" si="3"/>
        <v>108000</v>
      </c>
      <c r="S21" s="178"/>
    </row>
    <row r="22" spans="1:19" ht="15.75">
      <c r="A22" s="171">
        <v>12</v>
      </c>
      <c r="B22" s="183" t="s">
        <v>58</v>
      </c>
      <c r="C22" s="180" t="s">
        <v>136</v>
      </c>
      <c r="D22" s="173">
        <v>1</v>
      </c>
      <c r="E22" s="179">
        <v>1</v>
      </c>
      <c r="F22" s="181">
        <f>12*9000</f>
        <v>108000</v>
      </c>
      <c r="G22" s="173" t="s">
        <v>17</v>
      </c>
      <c r="H22" s="173" t="s">
        <v>17</v>
      </c>
      <c r="I22" s="173" t="s">
        <v>17</v>
      </c>
      <c r="J22" s="173" t="s">
        <v>17</v>
      </c>
      <c r="K22" s="173" t="s">
        <v>17</v>
      </c>
      <c r="L22" s="173" t="s">
        <v>17</v>
      </c>
      <c r="M22" s="175">
        <v>0</v>
      </c>
      <c r="N22" s="175">
        <v>0</v>
      </c>
      <c r="O22" s="175">
        <v>0</v>
      </c>
      <c r="P22" s="176">
        <f t="shared" si="1"/>
        <v>108000</v>
      </c>
      <c r="Q22" s="175">
        <f t="shared" si="2"/>
        <v>108000</v>
      </c>
      <c r="R22" s="177">
        <f t="shared" si="3"/>
        <v>108000</v>
      </c>
      <c r="S22" s="178"/>
    </row>
    <row r="23" spans="1:19" ht="15.75">
      <c r="A23" s="171">
        <v>13</v>
      </c>
      <c r="B23" s="183" t="s">
        <v>131</v>
      </c>
      <c r="C23" s="180" t="s">
        <v>136</v>
      </c>
      <c r="D23" s="173">
        <v>1</v>
      </c>
      <c r="E23" s="179">
        <v>1</v>
      </c>
      <c r="F23" s="181">
        <f>12*9000</f>
        <v>108000</v>
      </c>
      <c r="G23" s="173" t="s">
        <v>17</v>
      </c>
      <c r="H23" s="173" t="s">
        <v>17</v>
      </c>
      <c r="I23" s="173" t="s">
        <v>17</v>
      </c>
      <c r="J23" s="173" t="s">
        <v>17</v>
      </c>
      <c r="K23" s="173" t="s">
        <v>17</v>
      </c>
      <c r="L23" s="173" t="s">
        <v>17</v>
      </c>
      <c r="M23" s="175">
        <v>0</v>
      </c>
      <c r="N23" s="175">
        <v>0</v>
      </c>
      <c r="O23" s="175">
        <v>0</v>
      </c>
      <c r="P23" s="176">
        <f t="shared" si="1"/>
        <v>108000</v>
      </c>
      <c r="Q23" s="175">
        <f t="shared" si="2"/>
        <v>108000</v>
      </c>
      <c r="R23" s="177">
        <f t="shared" si="3"/>
        <v>108000</v>
      </c>
      <c r="S23" s="178"/>
    </row>
    <row r="24" spans="1:19" ht="15.75">
      <c r="A24" s="171"/>
      <c r="B24" s="188" t="s">
        <v>40</v>
      </c>
      <c r="C24" s="180"/>
      <c r="D24" s="173"/>
      <c r="E24" s="179"/>
      <c r="F24" s="181"/>
      <c r="G24" s="180"/>
      <c r="H24" s="173"/>
      <c r="I24" s="173"/>
      <c r="J24" s="173"/>
      <c r="K24" s="173"/>
      <c r="L24" s="173"/>
      <c r="M24" s="175"/>
      <c r="N24" s="175"/>
      <c r="O24" s="175"/>
      <c r="P24" s="176">
        <f t="shared" si="1"/>
        <v>0</v>
      </c>
      <c r="Q24" s="175">
        <f t="shared" si="2"/>
        <v>0</v>
      </c>
      <c r="R24" s="177">
        <f t="shared" si="3"/>
        <v>0</v>
      </c>
      <c r="S24" s="178"/>
    </row>
    <row r="25" spans="1:19" ht="15.75">
      <c r="A25" s="171">
        <v>14</v>
      </c>
      <c r="B25" s="183" t="s">
        <v>76</v>
      </c>
      <c r="C25" s="180" t="s">
        <v>20</v>
      </c>
      <c r="D25" s="173">
        <v>1</v>
      </c>
      <c r="E25" s="173">
        <v>1</v>
      </c>
      <c r="F25" s="181">
        <f>22490*12</f>
        <v>269880</v>
      </c>
      <c r="G25" s="180" t="s">
        <v>18</v>
      </c>
      <c r="H25" s="173" t="s">
        <v>17</v>
      </c>
      <c r="I25" s="173" t="s">
        <v>17</v>
      </c>
      <c r="J25" s="173" t="s">
        <v>17</v>
      </c>
      <c r="K25" s="173" t="s">
        <v>17</v>
      </c>
      <c r="L25" s="173" t="s">
        <v>17</v>
      </c>
      <c r="M25" s="175">
        <v>10560</v>
      </c>
      <c r="N25" s="175">
        <v>10800</v>
      </c>
      <c r="O25" s="175">
        <v>11040</v>
      </c>
      <c r="P25" s="176">
        <f t="shared" si="1"/>
        <v>280440</v>
      </c>
      <c r="Q25" s="175">
        <f t="shared" si="2"/>
        <v>291240</v>
      </c>
      <c r="R25" s="177">
        <f t="shared" si="3"/>
        <v>302280</v>
      </c>
      <c r="S25" s="178"/>
    </row>
    <row r="26" spans="1:19" ht="15.75">
      <c r="A26" s="171">
        <v>15</v>
      </c>
      <c r="B26" s="172" t="s">
        <v>98</v>
      </c>
      <c r="C26" s="184" t="s">
        <v>21</v>
      </c>
      <c r="D26" s="173">
        <v>1</v>
      </c>
      <c r="E26" s="173">
        <v>1</v>
      </c>
      <c r="F26" s="182">
        <f>16030*12</f>
        <v>192360</v>
      </c>
      <c r="G26" s="180" t="s">
        <v>18</v>
      </c>
      <c r="H26" s="173" t="s">
        <v>17</v>
      </c>
      <c r="I26" s="173" t="s">
        <v>17</v>
      </c>
      <c r="J26" s="173" t="s">
        <v>17</v>
      </c>
      <c r="K26" s="173" t="s">
        <v>17</v>
      </c>
      <c r="L26" s="173" t="s">
        <v>17</v>
      </c>
      <c r="M26" s="175">
        <v>7440</v>
      </c>
      <c r="N26" s="175">
        <v>7440</v>
      </c>
      <c r="O26" s="175">
        <v>7320</v>
      </c>
      <c r="P26" s="176">
        <f t="shared" si="1"/>
        <v>199800</v>
      </c>
      <c r="Q26" s="175">
        <f t="shared" si="2"/>
        <v>207240</v>
      </c>
      <c r="R26" s="177">
        <f t="shared" si="3"/>
        <v>214560</v>
      </c>
      <c r="S26" s="178"/>
    </row>
    <row r="27" spans="1:19" ht="15.75">
      <c r="A27" s="171">
        <v>16</v>
      </c>
      <c r="B27" s="172" t="s">
        <v>77</v>
      </c>
      <c r="C27" s="179" t="s">
        <v>17</v>
      </c>
      <c r="D27" s="173">
        <v>1</v>
      </c>
      <c r="E27" s="179" t="s">
        <v>17</v>
      </c>
      <c r="F27" s="182">
        <v>112200</v>
      </c>
      <c r="G27" s="173" t="s">
        <v>17</v>
      </c>
      <c r="H27" s="173" t="s">
        <v>17</v>
      </c>
      <c r="I27" s="173" t="s">
        <v>17</v>
      </c>
      <c r="J27" s="173" t="s">
        <v>17</v>
      </c>
      <c r="K27" s="173" t="s">
        <v>17</v>
      </c>
      <c r="L27" s="173" t="s">
        <v>17</v>
      </c>
      <c r="M27" s="175">
        <v>4860</v>
      </c>
      <c r="N27" s="175">
        <v>4860</v>
      </c>
      <c r="O27" s="175">
        <v>4860</v>
      </c>
      <c r="P27" s="176">
        <f t="shared" si="1"/>
        <v>117060</v>
      </c>
      <c r="Q27" s="175">
        <f t="shared" si="2"/>
        <v>121920</v>
      </c>
      <c r="R27" s="177">
        <f t="shared" si="3"/>
        <v>126780</v>
      </c>
      <c r="S27" s="178" t="s">
        <v>147</v>
      </c>
    </row>
    <row r="28" spans="1:19" s="2" customFormat="1" ht="15.75">
      <c r="A28" s="171">
        <v>17</v>
      </c>
      <c r="B28" s="172" t="s">
        <v>78</v>
      </c>
      <c r="C28" s="184" t="s">
        <v>127</v>
      </c>
      <c r="D28" s="173">
        <v>1</v>
      </c>
      <c r="E28" s="173">
        <v>1</v>
      </c>
      <c r="F28" s="181">
        <f>10480*12</f>
        <v>125760</v>
      </c>
      <c r="G28" s="180" t="s">
        <v>18</v>
      </c>
      <c r="H28" s="173" t="s">
        <v>17</v>
      </c>
      <c r="I28" s="173" t="s">
        <v>17</v>
      </c>
      <c r="J28" s="173" t="s">
        <v>17</v>
      </c>
      <c r="K28" s="173" t="s">
        <v>17</v>
      </c>
      <c r="L28" s="173" t="s">
        <v>17</v>
      </c>
      <c r="M28" s="175">
        <v>5520</v>
      </c>
      <c r="N28" s="175">
        <v>5760</v>
      </c>
      <c r="O28" s="175">
        <v>6240</v>
      </c>
      <c r="P28" s="176">
        <f t="shared" si="1"/>
        <v>131280</v>
      </c>
      <c r="Q28" s="175">
        <f t="shared" si="2"/>
        <v>137040</v>
      </c>
      <c r="R28" s="177">
        <f t="shared" si="3"/>
        <v>143280</v>
      </c>
      <c r="S28" s="178"/>
    </row>
    <row r="29" spans="1:19" s="4" customFormat="1" ht="15.75">
      <c r="A29" s="171">
        <v>18</v>
      </c>
      <c r="B29" s="183" t="s">
        <v>74</v>
      </c>
      <c r="C29" s="180" t="s">
        <v>17</v>
      </c>
      <c r="D29" s="173">
        <v>1</v>
      </c>
      <c r="E29" s="173" t="s">
        <v>17</v>
      </c>
      <c r="F29" s="181">
        <v>112200</v>
      </c>
      <c r="G29" s="180" t="s">
        <v>18</v>
      </c>
      <c r="H29" s="173" t="s">
        <v>17</v>
      </c>
      <c r="I29" s="173" t="s">
        <v>17</v>
      </c>
      <c r="J29" s="173" t="s">
        <v>17</v>
      </c>
      <c r="K29" s="173" t="s">
        <v>17</v>
      </c>
      <c r="L29" s="173" t="s">
        <v>17</v>
      </c>
      <c r="M29" s="175">
        <v>4860</v>
      </c>
      <c r="N29" s="175">
        <v>4860</v>
      </c>
      <c r="O29" s="175">
        <v>4860</v>
      </c>
      <c r="P29" s="176">
        <f t="shared" si="1"/>
        <v>117060</v>
      </c>
      <c r="Q29" s="175">
        <f t="shared" si="2"/>
        <v>121920</v>
      </c>
      <c r="R29" s="177">
        <f t="shared" si="3"/>
        <v>126780</v>
      </c>
      <c r="S29" s="178" t="s">
        <v>147</v>
      </c>
    </row>
    <row r="30" spans="1:19" s="4" customFormat="1" ht="15.75">
      <c r="A30" s="171"/>
      <c r="B30" s="185" t="s">
        <v>49</v>
      </c>
      <c r="C30" s="180"/>
      <c r="D30" s="173"/>
      <c r="E30" s="173"/>
      <c r="F30" s="181"/>
      <c r="G30" s="180"/>
      <c r="H30" s="173"/>
      <c r="I30" s="173"/>
      <c r="J30" s="179"/>
      <c r="K30" s="173"/>
      <c r="L30" s="173"/>
      <c r="M30" s="175"/>
      <c r="N30" s="175"/>
      <c r="O30" s="175"/>
      <c r="P30" s="176">
        <f>+M30</f>
        <v>0</v>
      </c>
      <c r="Q30" s="175">
        <f t="shared" si="2"/>
        <v>0</v>
      </c>
      <c r="R30" s="177">
        <f t="shared" si="3"/>
        <v>0</v>
      </c>
      <c r="S30" s="178"/>
    </row>
    <row r="31" spans="1:19" s="4" customFormat="1" ht="15.75">
      <c r="A31" s="171">
        <v>19</v>
      </c>
      <c r="B31" s="183" t="s">
        <v>50</v>
      </c>
      <c r="C31" s="180" t="s">
        <v>135</v>
      </c>
      <c r="D31" s="173">
        <v>1</v>
      </c>
      <c r="E31" s="173">
        <v>1</v>
      </c>
      <c r="F31" s="181">
        <f>10900*12</f>
        <v>130800</v>
      </c>
      <c r="G31" s="180" t="s">
        <v>18</v>
      </c>
      <c r="H31" s="173" t="s">
        <v>17</v>
      </c>
      <c r="I31" s="173" t="s">
        <v>17</v>
      </c>
      <c r="J31" s="173" t="s">
        <v>17</v>
      </c>
      <c r="K31" s="173" t="s">
        <v>17</v>
      </c>
      <c r="L31" s="173" t="s">
        <v>17</v>
      </c>
      <c r="M31" s="175">
        <v>4560</v>
      </c>
      <c r="N31" s="175">
        <v>4800</v>
      </c>
      <c r="O31" s="175">
        <v>4920</v>
      </c>
      <c r="P31" s="176">
        <f t="shared" si="1"/>
        <v>135360</v>
      </c>
      <c r="Q31" s="175">
        <f t="shared" si="2"/>
        <v>140160</v>
      </c>
      <c r="R31" s="177">
        <f t="shared" si="3"/>
        <v>145080</v>
      </c>
      <c r="S31" s="178"/>
    </row>
    <row r="32" spans="1:19" s="4" customFormat="1" ht="15.75">
      <c r="A32" s="171">
        <v>20</v>
      </c>
      <c r="B32" s="183" t="s">
        <v>53</v>
      </c>
      <c r="C32" s="180" t="s">
        <v>135</v>
      </c>
      <c r="D32" s="173">
        <v>1</v>
      </c>
      <c r="E32" s="173">
        <v>1</v>
      </c>
      <c r="F32" s="181">
        <f>12*11230</f>
        <v>134760</v>
      </c>
      <c r="G32" s="180" t="s">
        <v>18</v>
      </c>
      <c r="H32" s="173" t="s">
        <v>17</v>
      </c>
      <c r="I32" s="173" t="s">
        <v>17</v>
      </c>
      <c r="J32" s="173" t="s">
        <v>17</v>
      </c>
      <c r="K32" s="173" t="s">
        <v>17</v>
      </c>
      <c r="L32" s="173" t="s">
        <v>17</v>
      </c>
      <c r="M32" s="175">
        <v>4680</v>
      </c>
      <c r="N32" s="175">
        <v>4920</v>
      </c>
      <c r="O32" s="175">
        <v>5160</v>
      </c>
      <c r="P32" s="176">
        <f t="shared" si="1"/>
        <v>139440</v>
      </c>
      <c r="Q32" s="175">
        <f t="shared" si="2"/>
        <v>144360</v>
      </c>
      <c r="R32" s="177">
        <f t="shared" si="3"/>
        <v>149520</v>
      </c>
      <c r="S32" s="178"/>
    </row>
    <row r="33" spans="1:19" s="4" customFormat="1" ht="15.75">
      <c r="A33" s="171"/>
      <c r="B33" s="188" t="s">
        <v>42</v>
      </c>
      <c r="C33" s="180"/>
      <c r="D33" s="173"/>
      <c r="E33" s="173"/>
      <c r="F33" s="181"/>
      <c r="G33" s="180"/>
      <c r="H33" s="173"/>
      <c r="I33" s="173"/>
      <c r="J33" s="179"/>
      <c r="K33" s="173"/>
      <c r="L33" s="173"/>
      <c r="M33" s="175"/>
      <c r="N33" s="175"/>
      <c r="O33" s="175"/>
      <c r="P33" s="176">
        <f t="shared" si="1"/>
        <v>0</v>
      </c>
      <c r="Q33" s="175">
        <f t="shared" si="2"/>
        <v>0</v>
      </c>
      <c r="R33" s="177">
        <f t="shared" si="3"/>
        <v>0</v>
      </c>
      <c r="S33" s="178"/>
    </row>
    <row r="34" spans="1:19" ht="15.75">
      <c r="A34" s="171">
        <v>21</v>
      </c>
      <c r="B34" s="189" t="s">
        <v>25</v>
      </c>
      <c r="C34" s="180" t="s">
        <v>20</v>
      </c>
      <c r="D34" s="173">
        <v>1</v>
      </c>
      <c r="E34" s="173">
        <v>1</v>
      </c>
      <c r="F34" s="181">
        <f>21620*12</f>
        <v>259440</v>
      </c>
      <c r="G34" s="173" t="s">
        <v>17</v>
      </c>
      <c r="H34" s="173" t="s">
        <v>17</v>
      </c>
      <c r="I34" s="173" t="s">
        <v>17</v>
      </c>
      <c r="J34" s="173" t="s">
        <v>17</v>
      </c>
      <c r="K34" s="173" t="s">
        <v>17</v>
      </c>
      <c r="L34" s="173" t="s">
        <v>17</v>
      </c>
      <c r="M34" s="175">
        <v>10440</v>
      </c>
      <c r="N34" s="175">
        <v>10560</v>
      </c>
      <c r="O34" s="175">
        <v>10800</v>
      </c>
      <c r="P34" s="176">
        <f t="shared" si="1"/>
        <v>269880</v>
      </c>
      <c r="Q34" s="175">
        <f t="shared" si="2"/>
        <v>280440</v>
      </c>
      <c r="R34" s="177">
        <f t="shared" si="3"/>
        <v>291240</v>
      </c>
      <c r="S34" s="178"/>
    </row>
    <row r="35" spans="1:19" s="3" customFormat="1" ht="15.75">
      <c r="A35" s="171">
        <v>22</v>
      </c>
      <c r="B35" s="175" t="s">
        <v>26</v>
      </c>
      <c r="C35" s="190" t="s">
        <v>17</v>
      </c>
      <c r="D35" s="173">
        <v>1</v>
      </c>
      <c r="E35" s="179" t="s">
        <v>17</v>
      </c>
      <c r="F35" s="181">
        <f>12*11630</f>
        <v>139560</v>
      </c>
      <c r="G35" s="180" t="s">
        <v>18</v>
      </c>
      <c r="H35" s="173" t="s">
        <v>17</v>
      </c>
      <c r="I35" s="173" t="s">
        <v>17</v>
      </c>
      <c r="J35" s="173" t="s">
        <v>17</v>
      </c>
      <c r="K35" s="173" t="s">
        <v>17</v>
      </c>
      <c r="L35" s="173" t="s">
        <v>17</v>
      </c>
      <c r="M35" s="175">
        <v>5520</v>
      </c>
      <c r="N35" s="175">
        <v>5640</v>
      </c>
      <c r="O35" s="175">
        <v>6120</v>
      </c>
      <c r="P35" s="176">
        <f>+F35+M35</f>
        <v>145080</v>
      </c>
      <c r="Q35" s="175">
        <f>+P35+N35</f>
        <v>150720</v>
      </c>
      <c r="R35" s="177">
        <f t="shared" si="3"/>
        <v>156840</v>
      </c>
      <c r="S35" s="191"/>
    </row>
    <row r="36" spans="1:19" ht="15.75">
      <c r="A36" s="171">
        <v>23</v>
      </c>
      <c r="B36" s="192" t="s">
        <v>95</v>
      </c>
      <c r="C36" s="179" t="s">
        <v>17</v>
      </c>
      <c r="D36" s="173">
        <v>1</v>
      </c>
      <c r="E36" s="179" t="s">
        <v>17</v>
      </c>
      <c r="F36" s="174">
        <v>112200</v>
      </c>
      <c r="G36" s="173" t="s">
        <v>17</v>
      </c>
      <c r="H36" s="173" t="s">
        <v>17</v>
      </c>
      <c r="I36" s="173" t="s">
        <v>17</v>
      </c>
      <c r="J36" s="173" t="s">
        <v>17</v>
      </c>
      <c r="K36" s="173" t="s">
        <v>17</v>
      </c>
      <c r="L36" s="173" t="s">
        <v>17</v>
      </c>
      <c r="M36" s="175">
        <v>4860</v>
      </c>
      <c r="N36" s="175">
        <v>4860</v>
      </c>
      <c r="O36" s="175">
        <v>4860</v>
      </c>
      <c r="P36" s="176">
        <f>+F36+M36</f>
        <v>117060</v>
      </c>
      <c r="Q36" s="175">
        <f>+P36+N36</f>
        <v>121920</v>
      </c>
      <c r="R36" s="177">
        <f>+Q36+O36</f>
        <v>126780</v>
      </c>
      <c r="S36" s="178"/>
    </row>
    <row r="37" spans="1:19" ht="15.75">
      <c r="A37" s="171"/>
      <c r="B37" s="193" t="s">
        <v>54</v>
      </c>
      <c r="C37" s="179"/>
      <c r="D37" s="173"/>
      <c r="E37" s="179"/>
      <c r="F37" s="194"/>
      <c r="G37" s="180"/>
      <c r="H37" s="173"/>
      <c r="I37" s="173"/>
      <c r="J37" s="179"/>
      <c r="K37" s="173"/>
      <c r="L37" s="173"/>
      <c r="M37" s="175"/>
      <c r="N37" s="175"/>
      <c r="O37" s="175"/>
      <c r="P37" s="176">
        <f t="shared" si="1"/>
        <v>0</v>
      </c>
      <c r="Q37" s="175">
        <f t="shared" si="2"/>
        <v>0</v>
      </c>
      <c r="R37" s="177">
        <f t="shared" si="3"/>
        <v>0</v>
      </c>
      <c r="S37" s="178"/>
    </row>
    <row r="38" spans="1:19" ht="15.75">
      <c r="A38" s="171">
        <v>24</v>
      </c>
      <c r="B38" s="195" t="s">
        <v>61</v>
      </c>
      <c r="C38" s="196" t="s">
        <v>136</v>
      </c>
      <c r="D38" s="173">
        <v>2</v>
      </c>
      <c r="E38" s="179">
        <v>2</v>
      </c>
      <c r="F38" s="182">
        <v>108000</v>
      </c>
      <c r="G38" s="173" t="s">
        <v>17</v>
      </c>
      <c r="H38" s="173" t="s">
        <v>17</v>
      </c>
      <c r="I38" s="173" t="s">
        <v>17</v>
      </c>
      <c r="J38" s="173" t="s">
        <v>17</v>
      </c>
      <c r="K38" s="173" t="s">
        <v>17</v>
      </c>
      <c r="L38" s="173" t="s">
        <v>17</v>
      </c>
      <c r="M38" s="173" t="s">
        <v>17</v>
      </c>
      <c r="N38" s="173" t="s">
        <v>17</v>
      </c>
      <c r="O38" s="173" t="s">
        <v>17</v>
      </c>
      <c r="P38" s="176">
        <v>108000</v>
      </c>
      <c r="Q38" s="176">
        <v>108000</v>
      </c>
      <c r="R38" s="176">
        <v>108000</v>
      </c>
      <c r="S38" s="178"/>
    </row>
    <row r="39" spans="1:19" ht="15.75">
      <c r="A39" s="171">
        <v>25</v>
      </c>
      <c r="B39" s="175" t="s">
        <v>64</v>
      </c>
      <c r="C39" s="196" t="s">
        <v>136</v>
      </c>
      <c r="D39" s="173">
        <v>2</v>
      </c>
      <c r="E39" s="179">
        <v>2</v>
      </c>
      <c r="F39" s="182">
        <v>108000</v>
      </c>
      <c r="G39" s="180" t="s">
        <v>18</v>
      </c>
      <c r="H39" s="173" t="s">
        <v>17</v>
      </c>
      <c r="I39" s="173" t="s">
        <v>17</v>
      </c>
      <c r="J39" s="173" t="s">
        <v>17</v>
      </c>
      <c r="K39" s="173" t="s">
        <v>17</v>
      </c>
      <c r="L39" s="173" t="s">
        <v>17</v>
      </c>
      <c r="M39" s="173" t="s">
        <v>17</v>
      </c>
      <c r="N39" s="173" t="s">
        <v>17</v>
      </c>
      <c r="O39" s="173" t="s">
        <v>17</v>
      </c>
      <c r="P39" s="176">
        <v>108000</v>
      </c>
      <c r="Q39" s="176">
        <v>108000</v>
      </c>
      <c r="R39" s="176">
        <v>108000</v>
      </c>
      <c r="S39" s="178"/>
    </row>
    <row r="40" spans="1:19" ht="15.75">
      <c r="A40" s="171">
        <v>26</v>
      </c>
      <c r="B40" s="175" t="s">
        <v>60</v>
      </c>
      <c r="C40" s="196" t="s">
        <v>136</v>
      </c>
      <c r="D40" s="173">
        <v>1</v>
      </c>
      <c r="E40" s="179">
        <v>1</v>
      </c>
      <c r="F40" s="182">
        <f>12*9000</f>
        <v>108000</v>
      </c>
      <c r="G40" s="173" t="s">
        <v>17</v>
      </c>
      <c r="H40" s="173" t="s">
        <v>17</v>
      </c>
      <c r="I40" s="173" t="s">
        <v>17</v>
      </c>
      <c r="J40" s="173" t="s">
        <v>17</v>
      </c>
      <c r="K40" s="173" t="s">
        <v>17</v>
      </c>
      <c r="L40" s="173" t="s">
        <v>17</v>
      </c>
      <c r="M40" s="173" t="s">
        <v>17</v>
      </c>
      <c r="N40" s="173" t="s">
        <v>17</v>
      </c>
      <c r="O40" s="173" t="s">
        <v>17</v>
      </c>
      <c r="P40" s="176">
        <v>108000</v>
      </c>
      <c r="Q40" s="176">
        <v>108000</v>
      </c>
      <c r="R40" s="176">
        <v>108000</v>
      </c>
      <c r="S40" s="178"/>
    </row>
    <row r="41" spans="1:19" ht="15.75">
      <c r="A41" s="171"/>
      <c r="B41" s="193" t="s">
        <v>132</v>
      </c>
      <c r="C41" s="179"/>
      <c r="D41" s="173"/>
      <c r="E41" s="179"/>
      <c r="F41" s="182"/>
      <c r="G41" s="180"/>
      <c r="H41" s="173"/>
      <c r="I41" s="173"/>
      <c r="J41" s="179"/>
      <c r="K41" s="173"/>
      <c r="L41" s="173"/>
      <c r="M41" s="175"/>
      <c r="N41" s="175"/>
      <c r="O41" s="175"/>
      <c r="P41" s="176">
        <f t="shared" si="1"/>
        <v>0</v>
      </c>
      <c r="Q41" s="175">
        <f t="shared" si="2"/>
        <v>0</v>
      </c>
      <c r="R41" s="177">
        <f t="shared" si="3"/>
        <v>0</v>
      </c>
      <c r="S41" s="178"/>
    </row>
    <row r="42" spans="1:19" ht="15.75">
      <c r="A42" s="171">
        <v>27</v>
      </c>
      <c r="B42" s="192" t="s">
        <v>27</v>
      </c>
      <c r="C42" s="179" t="s">
        <v>17</v>
      </c>
      <c r="D42" s="173">
        <v>1</v>
      </c>
      <c r="E42" s="173" t="s">
        <v>17</v>
      </c>
      <c r="F42" s="197">
        <v>278820</v>
      </c>
      <c r="G42" s="173" t="s">
        <v>17</v>
      </c>
      <c r="H42" s="173" t="s">
        <v>17</v>
      </c>
      <c r="I42" s="173" t="s">
        <v>17</v>
      </c>
      <c r="J42" s="173" t="s">
        <v>17</v>
      </c>
      <c r="K42" s="173" t="s">
        <v>17</v>
      </c>
      <c r="L42" s="173" t="s">
        <v>17</v>
      </c>
      <c r="M42" s="176">
        <v>10740</v>
      </c>
      <c r="N42" s="175">
        <v>10740</v>
      </c>
      <c r="O42" s="177">
        <v>10740</v>
      </c>
      <c r="P42" s="176">
        <f>+F42+M42</f>
        <v>289560</v>
      </c>
      <c r="Q42" s="175">
        <f>+P42+N42</f>
        <v>300300</v>
      </c>
      <c r="R42" s="177">
        <f>+Q42+O42</f>
        <v>311040</v>
      </c>
      <c r="S42" s="178" t="s">
        <v>147</v>
      </c>
    </row>
    <row r="43" spans="1:19" ht="15.75">
      <c r="A43" s="9">
        <v>28</v>
      </c>
      <c r="B43" s="17" t="s">
        <v>79</v>
      </c>
      <c r="C43" s="20" t="s">
        <v>128</v>
      </c>
      <c r="D43" s="10">
        <v>1</v>
      </c>
      <c r="E43" s="10" t="s">
        <v>17</v>
      </c>
      <c r="F43" s="11">
        <f>12*15610</f>
        <v>187320</v>
      </c>
      <c r="G43" s="12" t="s">
        <v>18</v>
      </c>
      <c r="H43" s="10" t="s">
        <v>17</v>
      </c>
      <c r="I43" s="10" t="s">
        <v>17</v>
      </c>
      <c r="J43" s="10" t="s">
        <v>17</v>
      </c>
      <c r="K43" s="10" t="s">
        <v>17</v>
      </c>
      <c r="L43" s="10" t="s">
        <v>17</v>
      </c>
      <c r="M43" s="16">
        <v>7560</v>
      </c>
      <c r="N43" s="16">
        <v>7680</v>
      </c>
      <c r="O43" s="16">
        <v>8040</v>
      </c>
      <c r="P43" s="15">
        <f t="shared" si="1"/>
        <v>194880</v>
      </c>
      <c r="Q43" s="16">
        <f t="shared" si="2"/>
        <v>202560</v>
      </c>
      <c r="R43" s="83">
        <f t="shared" si="3"/>
        <v>210600</v>
      </c>
      <c r="S43" s="129"/>
    </row>
    <row r="44" spans="1:19" ht="15.75">
      <c r="A44" s="9">
        <v>29</v>
      </c>
      <c r="B44" s="36" t="s">
        <v>96</v>
      </c>
      <c r="C44" s="20" t="s">
        <v>19</v>
      </c>
      <c r="D44" s="10">
        <v>1</v>
      </c>
      <c r="E44" s="10">
        <v>1</v>
      </c>
      <c r="F44" s="11">
        <f>12*17310</f>
        <v>207720</v>
      </c>
      <c r="G44" s="10" t="s">
        <v>17</v>
      </c>
      <c r="H44" s="10" t="s">
        <v>17</v>
      </c>
      <c r="I44" s="10" t="s">
        <v>17</v>
      </c>
      <c r="J44" s="10" t="s">
        <v>17</v>
      </c>
      <c r="K44" s="10" t="s">
        <v>17</v>
      </c>
      <c r="L44" s="10" t="s">
        <v>17</v>
      </c>
      <c r="M44" s="16"/>
      <c r="N44" s="16"/>
      <c r="O44" s="16"/>
      <c r="P44" s="15">
        <f t="shared" si="1"/>
        <v>207720</v>
      </c>
      <c r="Q44" s="16">
        <f t="shared" si="2"/>
        <v>207720</v>
      </c>
      <c r="R44" s="83">
        <f t="shared" si="3"/>
        <v>207720</v>
      </c>
      <c r="S44" s="129"/>
    </row>
    <row r="45" spans="1:19" ht="15.75">
      <c r="A45" s="9"/>
      <c r="B45" s="84" t="s">
        <v>49</v>
      </c>
      <c r="C45" s="20"/>
      <c r="D45" s="10"/>
      <c r="E45" s="10"/>
      <c r="F45" s="31"/>
      <c r="G45" s="12"/>
      <c r="H45" s="20"/>
      <c r="I45" s="20"/>
      <c r="J45" s="20"/>
      <c r="K45" s="10"/>
      <c r="L45" s="10"/>
      <c r="M45" s="16"/>
      <c r="N45" s="16"/>
      <c r="O45" s="16"/>
      <c r="P45" s="15">
        <f t="shared" si="1"/>
        <v>0</v>
      </c>
      <c r="Q45" s="16">
        <f t="shared" si="2"/>
        <v>0</v>
      </c>
      <c r="R45" s="83">
        <f t="shared" si="3"/>
        <v>0</v>
      </c>
      <c r="S45" s="129"/>
    </row>
    <row r="46" spans="1:19" ht="15.75">
      <c r="A46" s="9">
        <v>30</v>
      </c>
      <c r="B46" s="36" t="s">
        <v>133</v>
      </c>
      <c r="C46" s="10" t="s">
        <v>135</v>
      </c>
      <c r="D46" s="10">
        <v>1</v>
      </c>
      <c r="E46" s="10">
        <v>1</v>
      </c>
      <c r="F46" s="31">
        <f>10890*12</f>
        <v>130680</v>
      </c>
      <c r="G46" s="10" t="s">
        <v>17</v>
      </c>
      <c r="H46" s="10" t="s">
        <v>17</v>
      </c>
      <c r="I46" s="10" t="s">
        <v>17</v>
      </c>
      <c r="J46" s="10" t="s">
        <v>17</v>
      </c>
      <c r="K46" s="10" t="s">
        <v>17</v>
      </c>
      <c r="L46" s="10" t="s">
        <v>17</v>
      </c>
      <c r="M46" s="16">
        <v>5280</v>
      </c>
      <c r="N46" s="16">
        <v>5520</v>
      </c>
      <c r="O46" s="16">
        <v>5760</v>
      </c>
      <c r="P46" s="15">
        <f>+F46+M46</f>
        <v>135960</v>
      </c>
      <c r="Q46" s="16">
        <f>+P46+N46</f>
        <v>141480</v>
      </c>
      <c r="R46" s="83">
        <f>+Q46+O46</f>
        <v>147240</v>
      </c>
      <c r="S46" s="129"/>
    </row>
    <row r="47" spans="1:19" ht="15.75">
      <c r="A47" s="9"/>
      <c r="B47" s="87" t="s">
        <v>54</v>
      </c>
      <c r="C47" s="10"/>
      <c r="D47" s="10"/>
      <c r="E47" s="10"/>
      <c r="F47" s="31"/>
      <c r="G47" s="12"/>
      <c r="H47" s="10"/>
      <c r="I47" s="10"/>
      <c r="J47" s="20"/>
      <c r="K47" s="10"/>
      <c r="L47" s="10"/>
      <c r="M47" s="16"/>
      <c r="N47" s="16"/>
      <c r="O47" s="16"/>
      <c r="P47" s="15">
        <f t="shared" si="1"/>
        <v>0</v>
      </c>
      <c r="Q47" s="16">
        <f t="shared" si="2"/>
        <v>0</v>
      </c>
      <c r="R47" s="83">
        <f t="shared" si="3"/>
        <v>0</v>
      </c>
      <c r="S47" s="129"/>
    </row>
    <row r="48" spans="1:19" ht="16.5" thickBot="1">
      <c r="A48" s="90">
        <v>31</v>
      </c>
      <c r="B48" s="40" t="s">
        <v>126</v>
      </c>
      <c r="C48" s="41" t="s">
        <v>136</v>
      </c>
      <c r="D48" s="41">
        <v>1</v>
      </c>
      <c r="E48" s="41">
        <v>1</v>
      </c>
      <c r="F48" s="42">
        <f>9000*12</f>
        <v>108000</v>
      </c>
      <c r="G48" s="41" t="s">
        <v>17</v>
      </c>
      <c r="H48" s="41" t="s">
        <v>17</v>
      </c>
      <c r="I48" s="41" t="s">
        <v>17</v>
      </c>
      <c r="J48" s="41" t="s">
        <v>17</v>
      </c>
      <c r="K48" s="41" t="s">
        <v>17</v>
      </c>
      <c r="L48" s="41" t="s">
        <v>17</v>
      </c>
      <c r="M48" s="223"/>
      <c r="N48" s="223"/>
      <c r="O48" s="223"/>
      <c r="P48" s="224">
        <f t="shared" si="1"/>
        <v>108000</v>
      </c>
      <c r="Q48" s="223">
        <f t="shared" si="2"/>
        <v>108000</v>
      </c>
      <c r="R48" s="223">
        <f t="shared" si="3"/>
        <v>108000</v>
      </c>
      <c r="S48" s="129"/>
    </row>
    <row r="49" spans="1:19" s="206" customFormat="1" ht="15.75">
      <c r="A49" s="198" t="s">
        <v>80</v>
      </c>
      <c r="B49" s="199" t="s">
        <v>69</v>
      </c>
      <c r="C49" s="200"/>
      <c r="D49" s="201">
        <f>SUM(D9:D48)</f>
        <v>33</v>
      </c>
      <c r="E49" s="201">
        <f>SUM(E9:E48)</f>
        <v>24</v>
      </c>
      <c r="F49" s="202">
        <f>SUM(F9:F48)</f>
        <v>5162640</v>
      </c>
      <c r="G49" s="203"/>
      <c r="H49" s="203"/>
      <c r="I49" s="203"/>
      <c r="J49" s="203"/>
      <c r="K49" s="203"/>
      <c r="L49" s="203"/>
      <c r="M49" s="204">
        <f aca="true" t="shared" si="4" ref="M49:R49">SUM(M9:M48)</f>
        <v>163740</v>
      </c>
      <c r="N49" s="204">
        <f t="shared" si="4"/>
        <v>167100</v>
      </c>
      <c r="O49" s="204">
        <f t="shared" si="4"/>
        <v>171060</v>
      </c>
      <c r="P49" s="204">
        <f t="shared" si="4"/>
        <v>5047560</v>
      </c>
      <c r="Q49" s="204">
        <f t="shared" si="4"/>
        <v>5214660</v>
      </c>
      <c r="R49" s="204">
        <f t="shared" si="4"/>
        <v>5385720</v>
      </c>
      <c r="S49" s="205"/>
    </row>
    <row r="50" spans="1:19" s="206" customFormat="1" ht="17.25">
      <c r="A50" s="198" t="s">
        <v>81</v>
      </c>
      <c r="B50" s="207" t="s">
        <v>85</v>
      </c>
      <c r="C50" s="208"/>
      <c r="D50" s="173"/>
      <c r="E50" s="173"/>
      <c r="F50" s="208"/>
      <c r="G50" s="208"/>
      <c r="H50" s="208"/>
      <c r="I50" s="208"/>
      <c r="J50" s="208"/>
      <c r="K50" s="208"/>
      <c r="L50" s="208"/>
      <c r="M50" s="209"/>
      <c r="N50" s="209"/>
      <c r="O50" s="209"/>
      <c r="P50" s="210">
        <f>+P49*0.2</f>
        <v>1009512</v>
      </c>
      <c r="Q50" s="210">
        <f>+Q49*0.2</f>
        <v>1042932</v>
      </c>
      <c r="R50" s="212">
        <f>+R49*0.2</f>
        <v>1077144</v>
      </c>
      <c r="S50" s="205"/>
    </row>
    <row r="51" spans="1:19" s="206" customFormat="1" ht="17.25">
      <c r="A51" s="198" t="s">
        <v>82</v>
      </c>
      <c r="B51" s="207" t="s">
        <v>86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9"/>
      <c r="N51" s="209"/>
      <c r="O51" s="209"/>
      <c r="P51" s="211">
        <v>950160</v>
      </c>
      <c r="Q51" s="211">
        <v>966720</v>
      </c>
      <c r="R51" s="213">
        <v>1066680</v>
      </c>
      <c r="S51" s="205"/>
    </row>
    <row r="52" spans="1:19" s="206" customFormat="1" ht="17.25">
      <c r="A52" s="198" t="s">
        <v>83</v>
      </c>
      <c r="B52" s="207" t="s">
        <v>87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9"/>
      <c r="N52" s="209"/>
      <c r="O52" s="209"/>
      <c r="P52" s="210">
        <f>SUM(P49:P51)</f>
        <v>7007232</v>
      </c>
      <c r="Q52" s="210">
        <f>SUM(Q49:Q51)</f>
        <v>7224312</v>
      </c>
      <c r="R52" s="213">
        <f>SUM(R49:R51)</f>
        <v>7529544</v>
      </c>
      <c r="S52" s="205"/>
    </row>
    <row r="53" spans="1:19" s="206" customFormat="1" ht="16.5" thickBot="1">
      <c r="A53" s="214" t="s">
        <v>84</v>
      </c>
      <c r="B53" s="215" t="s">
        <v>88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>
        <f>+P52*100/11693500</f>
        <v>59.92416299653654</v>
      </c>
      <c r="Q53" s="217">
        <f>+Q52*100/16861132</f>
        <v>42.845948895957875</v>
      </c>
      <c r="R53" s="218">
        <f>+R52*100/18547245</f>
        <v>40.596562993587455</v>
      </c>
      <c r="S53" s="205"/>
    </row>
    <row r="54" spans="1:18" ht="18.75">
      <c r="A54" s="7"/>
      <c r="B54" s="5" t="s">
        <v>148</v>
      </c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130">
        <v>11693500</v>
      </c>
      <c r="Q54" s="131">
        <f>+P54*5/100+P54</f>
        <v>12278175</v>
      </c>
      <c r="R54" s="131">
        <f>+Q54*5/100+Q54</f>
        <v>12892083.75</v>
      </c>
    </row>
    <row r="55" spans="1:18" ht="18.75">
      <c r="A55" s="7"/>
      <c r="B55" s="6"/>
      <c r="C55" s="6"/>
      <c r="D55" s="6"/>
      <c r="E55" s="6"/>
      <c r="F55" s="7"/>
      <c r="G55" s="7"/>
      <c r="H55" s="7"/>
      <c r="I55" s="7"/>
      <c r="J55" s="7"/>
      <c r="K55" s="7"/>
      <c r="L55" s="43"/>
      <c r="M55" s="7"/>
      <c r="N55" s="7"/>
      <c r="O55" s="7"/>
      <c r="P55" s="44"/>
      <c r="Q55" s="7"/>
      <c r="R55" s="7"/>
    </row>
    <row r="56" spans="1:18" ht="18.75">
      <c r="A56" s="7"/>
      <c r="B56" s="8"/>
      <c r="C56" s="6"/>
      <c r="D56" s="6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44"/>
      <c r="Q56" s="7"/>
      <c r="R56" s="7"/>
    </row>
    <row r="57" spans="1:18" ht="18.75">
      <c r="A57" s="7"/>
      <c r="B57" s="6"/>
      <c r="C57" s="6"/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44"/>
      <c r="Q57" s="7"/>
      <c r="R57" s="7"/>
    </row>
    <row r="58" spans="1:18" ht="18.75">
      <c r="A58" s="7"/>
      <c r="B58" s="7"/>
      <c r="C58" s="45"/>
      <c r="D58" s="7"/>
      <c r="E58" s="7"/>
      <c r="F58" s="7"/>
      <c r="G58" s="7"/>
      <c r="H58" s="7"/>
      <c r="I58" s="7"/>
      <c r="J58" s="7"/>
      <c r="K58" s="7"/>
      <c r="L58" s="7"/>
      <c r="M58" s="45"/>
      <c r="N58" s="7"/>
      <c r="O58" s="7"/>
      <c r="P58" s="46"/>
      <c r="Q58" s="7"/>
      <c r="R58" s="7"/>
    </row>
    <row r="60" spans="15:17" ht="15.75">
      <c r="O60" s="4"/>
      <c r="P60" s="48"/>
      <c r="Q60" s="4"/>
    </row>
    <row r="61" spans="15:18" ht="15.75">
      <c r="O61" s="4"/>
      <c r="P61" s="49"/>
      <c r="Q61" s="49"/>
      <c r="R61" s="49"/>
    </row>
    <row r="62" spans="15:17" ht="15.75">
      <c r="O62" s="4"/>
      <c r="P62" s="50"/>
      <c r="Q62" s="4"/>
    </row>
    <row r="63" spans="15:17" ht="15.75">
      <c r="O63" s="4"/>
      <c r="P63" s="51"/>
      <c r="Q63" s="4"/>
    </row>
  </sheetData>
  <sheetProtection/>
  <mergeCells count="14">
    <mergeCell ref="A5:A7"/>
    <mergeCell ref="B5:B7"/>
    <mergeCell ref="E5:F5"/>
    <mergeCell ref="J5:L5"/>
    <mergeCell ref="E6:F6"/>
    <mergeCell ref="G5:I5"/>
    <mergeCell ref="G6:I6"/>
    <mergeCell ref="J6:L6"/>
    <mergeCell ref="A1:R1"/>
    <mergeCell ref="A2:R2"/>
    <mergeCell ref="A3:R3"/>
    <mergeCell ref="A4:R4"/>
    <mergeCell ref="M5:O5"/>
    <mergeCell ref="P5:R5"/>
  </mergeCells>
  <printOptions/>
  <pageMargins left="0.37" right="0.51" top="0.27" bottom="0.44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49">
      <selection activeCell="B56" sqref="B56"/>
    </sheetView>
  </sheetViews>
  <sheetFormatPr defaultColWidth="9.140625" defaultRowHeight="15"/>
  <cols>
    <col min="1" max="1" width="30.421875" style="285" customWidth="1"/>
    <col min="2" max="2" width="9.28125" style="285" customWidth="1"/>
    <col min="3" max="8" width="6.00390625" style="285" customWidth="1"/>
    <col min="9" max="9" width="6.421875" style="285" customWidth="1"/>
    <col min="10" max="14" width="9.00390625" style="286" customWidth="1"/>
    <col min="15" max="16384" width="9.00390625" style="285" customWidth="1"/>
  </cols>
  <sheetData>
    <row r="1" spans="1:9" ht="20.25">
      <c r="A1" s="540">
        <v>35</v>
      </c>
      <c r="B1" s="540"/>
      <c r="C1" s="540"/>
      <c r="D1" s="540"/>
      <c r="E1" s="540"/>
      <c r="F1" s="540"/>
      <c r="G1" s="540"/>
      <c r="H1" s="540"/>
      <c r="I1" s="540"/>
    </row>
    <row r="2" spans="1:9" ht="18.75">
      <c r="A2" s="286"/>
      <c r="B2" s="286"/>
      <c r="C2" s="286"/>
      <c r="D2" s="286"/>
      <c r="E2" s="286"/>
      <c r="F2" s="286"/>
      <c r="G2" s="286"/>
      <c r="H2" s="286"/>
      <c r="I2" s="286"/>
    </row>
    <row r="3" spans="1:9" ht="20.25">
      <c r="A3" s="542" t="s">
        <v>375</v>
      </c>
      <c r="B3" s="543"/>
      <c r="C3" s="543"/>
      <c r="D3" s="543"/>
      <c r="E3" s="543"/>
      <c r="F3" s="543"/>
      <c r="G3" s="543"/>
      <c r="H3" s="543"/>
      <c r="I3" s="543"/>
    </row>
    <row r="4" spans="1:9" ht="18.75">
      <c r="A4" s="288"/>
      <c r="B4" s="289"/>
      <c r="C4" s="289"/>
      <c r="D4" s="289"/>
      <c r="E4" s="289"/>
      <c r="F4" s="289"/>
      <c r="G4" s="289"/>
      <c r="H4" s="289"/>
      <c r="I4" s="289"/>
    </row>
    <row r="5" spans="1:14" s="292" customFormat="1" ht="20.25">
      <c r="A5" s="536" t="s">
        <v>223</v>
      </c>
      <c r="B5" s="541" t="s">
        <v>180</v>
      </c>
      <c r="C5" s="541" t="s">
        <v>181</v>
      </c>
      <c r="D5" s="541"/>
      <c r="E5" s="541"/>
      <c r="F5" s="541" t="s">
        <v>224</v>
      </c>
      <c r="G5" s="541"/>
      <c r="H5" s="541"/>
      <c r="I5" s="536" t="s">
        <v>33</v>
      </c>
      <c r="J5" s="291"/>
      <c r="K5" s="291"/>
      <c r="L5" s="291"/>
      <c r="M5" s="291"/>
      <c r="N5" s="291"/>
    </row>
    <row r="6" spans="1:14" s="292" customFormat="1" ht="40.5">
      <c r="A6" s="537"/>
      <c r="B6" s="541"/>
      <c r="C6" s="293">
        <v>2561</v>
      </c>
      <c r="D6" s="293">
        <v>2562</v>
      </c>
      <c r="E6" s="293">
        <v>2563</v>
      </c>
      <c r="F6" s="293">
        <v>2561</v>
      </c>
      <c r="G6" s="293">
        <v>2562</v>
      </c>
      <c r="H6" s="293">
        <v>2563</v>
      </c>
      <c r="I6" s="537"/>
      <c r="J6" s="291"/>
      <c r="K6" s="291"/>
      <c r="L6" s="291"/>
      <c r="M6" s="291"/>
      <c r="N6" s="291"/>
    </row>
    <row r="7" spans="1:14" s="292" customFormat="1" ht="20.25" customHeight="1">
      <c r="A7" s="294" t="s">
        <v>225</v>
      </c>
      <c r="B7" s="295"/>
      <c r="C7" s="295"/>
      <c r="D7" s="295"/>
      <c r="E7" s="295"/>
      <c r="F7" s="295"/>
      <c r="G7" s="295"/>
      <c r="H7" s="295"/>
      <c r="I7" s="295"/>
      <c r="J7" s="291"/>
      <c r="K7" s="291"/>
      <c r="L7" s="291"/>
      <c r="M7" s="291"/>
      <c r="N7" s="291"/>
    </row>
    <row r="8" spans="1:14" s="292" customFormat="1" ht="20.25" customHeight="1">
      <c r="A8" s="296" t="s">
        <v>305</v>
      </c>
      <c r="B8" s="295">
        <v>1</v>
      </c>
      <c r="C8" s="295">
        <v>1</v>
      </c>
      <c r="D8" s="295">
        <v>1</v>
      </c>
      <c r="E8" s="295">
        <v>1</v>
      </c>
      <c r="F8" s="295" t="s">
        <v>17</v>
      </c>
      <c r="G8" s="295" t="s">
        <v>17</v>
      </c>
      <c r="H8" s="295" t="s">
        <v>17</v>
      </c>
      <c r="I8" s="295"/>
      <c r="J8" s="291"/>
      <c r="K8" s="291"/>
      <c r="L8" s="291"/>
      <c r="M8" s="291"/>
      <c r="N8" s="291"/>
    </row>
    <row r="9" spans="1:14" s="292" customFormat="1" ht="20.25" customHeight="1">
      <c r="A9" s="297" t="s">
        <v>226</v>
      </c>
      <c r="B9" s="295"/>
      <c r="C9" s="295"/>
      <c r="D9" s="295"/>
      <c r="E9" s="295"/>
      <c r="F9" s="295"/>
      <c r="G9" s="295"/>
      <c r="H9" s="295"/>
      <c r="I9" s="295"/>
      <c r="J9" s="291"/>
      <c r="K9" s="291"/>
      <c r="L9" s="291"/>
      <c r="M9" s="291"/>
      <c r="N9" s="291"/>
    </row>
    <row r="10" spans="1:14" s="292" customFormat="1" ht="20.25" customHeight="1">
      <c r="A10" s="294" t="s">
        <v>227</v>
      </c>
      <c r="B10" s="295"/>
      <c r="C10" s="295"/>
      <c r="D10" s="295"/>
      <c r="E10" s="295"/>
      <c r="F10" s="295"/>
      <c r="G10" s="295"/>
      <c r="H10" s="295"/>
      <c r="I10" s="295"/>
      <c r="J10" s="291"/>
      <c r="K10" s="291"/>
      <c r="L10" s="291"/>
      <c r="M10" s="291"/>
      <c r="N10" s="291"/>
    </row>
    <row r="11" spans="1:14" s="292" customFormat="1" ht="20.25" customHeight="1">
      <c r="A11" s="298" t="s">
        <v>306</v>
      </c>
      <c r="B11" s="295">
        <v>1</v>
      </c>
      <c r="C11" s="295">
        <v>1</v>
      </c>
      <c r="D11" s="295">
        <v>1</v>
      </c>
      <c r="E11" s="295">
        <v>1</v>
      </c>
      <c r="F11" s="295" t="s">
        <v>17</v>
      </c>
      <c r="G11" s="295" t="s">
        <v>17</v>
      </c>
      <c r="H11" s="295" t="s">
        <v>17</v>
      </c>
      <c r="I11" s="295"/>
      <c r="J11" s="291"/>
      <c r="K11" s="291"/>
      <c r="L11" s="291"/>
      <c r="M11" s="291"/>
      <c r="N11" s="291"/>
    </row>
    <row r="12" spans="1:14" s="292" customFormat="1" ht="20.25" customHeight="1">
      <c r="A12" s="296" t="s">
        <v>307</v>
      </c>
      <c r="B12" s="295">
        <v>1</v>
      </c>
      <c r="C12" s="295">
        <v>1</v>
      </c>
      <c r="D12" s="295">
        <v>1</v>
      </c>
      <c r="E12" s="295">
        <v>1</v>
      </c>
      <c r="F12" s="295" t="s">
        <v>17</v>
      </c>
      <c r="G12" s="295" t="s">
        <v>17</v>
      </c>
      <c r="H12" s="295" t="s">
        <v>17</v>
      </c>
      <c r="I12" s="295"/>
      <c r="J12" s="291"/>
      <c r="K12" s="291"/>
      <c r="L12" s="291"/>
      <c r="M12" s="291"/>
      <c r="N12" s="291"/>
    </row>
    <row r="13" spans="1:14" s="292" customFormat="1" ht="20.25" customHeight="1">
      <c r="A13" s="296" t="s">
        <v>308</v>
      </c>
      <c r="B13" s="295">
        <v>1</v>
      </c>
      <c r="C13" s="295">
        <v>1</v>
      </c>
      <c r="D13" s="295">
        <v>1</v>
      </c>
      <c r="E13" s="295">
        <v>1</v>
      </c>
      <c r="F13" s="295" t="s">
        <v>17</v>
      </c>
      <c r="G13" s="295" t="s">
        <v>17</v>
      </c>
      <c r="H13" s="295" t="s">
        <v>17</v>
      </c>
      <c r="I13" s="438"/>
      <c r="J13" s="291"/>
      <c r="K13" s="291"/>
      <c r="L13" s="291"/>
      <c r="M13" s="291"/>
      <c r="N13" s="291"/>
    </row>
    <row r="14" spans="1:14" s="292" customFormat="1" ht="20.25" customHeight="1">
      <c r="A14" s="444" t="s">
        <v>309</v>
      </c>
      <c r="B14" s="295">
        <v>1</v>
      </c>
      <c r="C14" s="295">
        <v>1</v>
      </c>
      <c r="D14" s="295">
        <v>1</v>
      </c>
      <c r="E14" s="295">
        <v>1</v>
      </c>
      <c r="F14" s="295" t="s">
        <v>17</v>
      </c>
      <c r="G14" s="295" t="s">
        <v>17</v>
      </c>
      <c r="H14" s="295" t="s">
        <v>17</v>
      </c>
      <c r="I14" s="454" t="s">
        <v>147</v>
      </c>
      <c r="J14" s="291"/>
      <c r="K14" s="291"/>
      <c r="L14" s="291"/>
      <c r="M14" s="291"/>
      <c r="N14" s="291"/>
    </row>
    <row r="15" spans="1:14" s="292" customFormat="1" ht="20.25" customHeight="1">
      <c r="A15" s="493" t="s">
        <v>317</v>
      </c>
      <c r="B15" s="295" t="s">
        <v>18</v>
      </c>
      <c r="C15" s="295">
        <v>1</v>
      </c>
      <c r="D15" s="295">
        <v>1</v>
      </c>
      <c r="E15" s="295">
        <v>1</v>
      </c>
      <c r="F15" s="494" t="s">
        <v>318</v>
      </c>
      <c r="G15" s="295" t="s">
        <v>18</v>
      </c>
      <c r="H15" s="295" t="s">
        <v>18</v>
      </c>
      <c r="I15" s="454" t="s">
        <v>113</v>
      </c>
      <c r="J15" s="291"/>
      <c r="K15" s="291"/>
      <c r="L15" s="291"/>
      <c r="M15" s="291"/>
      <c r="N15" s="291"/>
    </row>
    <row r="16" spans="1:14" s="292" customFormat="1" ht="20.25" customHeight="1">
      <c r="A16" s="294" t="s">
        <v>228</v>
      </c>
      <c r="B16" s="295"/>
      <c r="C16" s="295"/>
      <c r="D16" s="295"/>
      <c r="E16" s="295"/>
      <c r="F16" s="295"/>
      <c r="G16" s="295"/>
      <c r="H16" s="295"/>
      <c r="I16" s="295"/>
      <c r="J16" s="291"/>
      <c r="K16" s="291"/>
      <c r="L16" s="291"/>
      <c r="M16" s="291"/>
      <c r="N16" s="291"/>
    </row>
    <row r="17" spans="1:14" s="292" customFormat="1" ht="20.25" customHeight="1">
      <c r="A17" s="296" t="s">
        <v>22</v>
      </c>
      <c r="B17" s="295">
        <v>1</v>
      </c>
      <c r="C17" s="295">
        <v>1</v>
      </c>
      <c r="D17" s="295">
        <v>1</v>
      </c>
      <c r="E17" s="295">
        <v>1</v>
      </c>
      <c r="F17" s="295" t="s">
        <v>18</v>
      </c>
      <c r="G17" s="295" t="s">
        <v>18</v>
      </c>
      <c r="H17" s="295" t="s">
        <v>18</v>
      </c>
      <c r="I17" s="295"/>
      <c r="J17" s="291"/>
      <c r="K17" s="291"/>
      <c r="L17" s="291"/>
      <c r="M17" s="291"/>
      <c r="N17" s="291"/>
    </row>
    <row r="18" spans="1:14" s="292" customFormat="1" ht="20.25" customHeight="1">
      <c r="A18" s="294" t="s">
        <v>49</v>
      </c>
      <c r="B18" s="295"/>
      <c r="C18" s="295"/>
      <c r="D18" s="295"/>
      <c r="E18" s="295"/>
      <c r="F18" s="295"/>
      <c r="G18" s="295"/>
      <c r="H18" s="295"/>
      <c r="I18" s="295"/>
      <c r="J18" s="291"/>
      <c r="K18" s="291"/>
      <c r="L18" s="291"/>
      <c r="M18" s="291"/>
      <c r="N18" s="291"/>
    </row>
    <row r="19" spans="1:14" s="292" customFormat="1" ht="20.25" customHeight="1">
      <c r="A19" s="296" t="s">
        <v>187</v>
      </c>
      <c r="B19" s="295">
        <v>1</v>
      </c>
      <c r="C19" s="295">
        <v>1</v>
      </c>
      <c r="D19" s="295">
        <v>1</v>
      </c>
      <c r="E19" s="295">
        <v>1</v>
      </c>
      <c r="F19" s="295" t="s">
        <v>18</v>
      </c>
      <c r="G19" s="295" t="s">
        <v>18</v>
      </c>
      <c r="H19" s="295" t="s">
        <v>18</v>
      </c>
      <c r="I19" s="295"/>
      <c r="J19" s="291"/>
      <c r="K19" s="291"/>
      <c r="L19" s="291"/>
      <c r="M19" s="291"/>
      <c r="N19" s="291"/>
    </row>
    <row r="20" spans="1:14" s="292" customFormat="1" ht="20.25" customHeight="1">
      <c r="A20" s="296" t="s">
        <v>324</v>
      </c>
      <c r="B20" s="295">
        <v>1</v>
      </c>
      <c r="C20" s="295">
        <v>1</v>
      </c>
      <c r="D20" s="295">
        <v>1</v>
      </c>
      <c r="E20" s="295">
        <v>1</v>
      </c>
      <c r="F20" s="295" t="s">
        <v>18</v>
      </c>
      <c r="G20" s="295" t="s">
        <v>18</v>
      </c>
      <c r="H20" s="295" t="s">
        <v>18</v>
      </c>
      <c r="I20" s="295"/>
      <c r="J20" s="291"/>
      <c r="K20" s="291"/>
      <c r="L20" s="291"/>
      <c r="M20" s="291"/>
      <c r="N20" s="291"/>
    </row>
    <row r="21" spans="1:14" s="292" customFormat="1" ht="20.25" customHeight="1">
      <c r="A21" s="294" t="s">
        <v>54</v>
      </c>
      <c r="B21" s="295"/>
      <c r="C21" s="295"/>
      <c r="D21" s="295"/>
      <c r="E21" s="295"/>
      <c r="F21" s="295"/>
      <c r="G21" s="295"/>
      <c r="H21" s="295"/>
      <c r="I21" s="295"/>
      <c r="J21" s="291"/>
      <c r="K21" s="291"/>
      <c r="L21" s="291"/>
      <c r="M21" s="291"/>
      <c r="N21" s="291"/>
    </row>
    <row r="22" spans="1:14" s="292" customFormat="1" ht="20.25" customHeight="1">
      <c r="A22" s="61" t="s">
        <v>190</v>
      </c>
      <c r="B22" s="295">
        <v>1</v>
      </c>
      <c r="C22" s="295">
        <v>1</v>
      </c>
      <c r="D22" s="295">
        <v>1</v>
      </c>
      <c r="E22" s="295">
        <v>1</v>
      </c>
      <c r="F22" s="295" t="s">
        <v>18</v>
      </c>
      <c r="G22" s="295" t="s">
        <v>18</v>
      </c>
      <c r="H22" s="295" t="s">
        <v>18</v>
      </c>
      <c r="I22" s="295"/>
      <c r="J22" s="291"/>
      <c r="K22" s="291"/>
      <c r="L22" s="291"/>
      <c r="M22" s="291"/>
      <c r="N22" s="291"/>
    </row>
    <row r="23" spans="1:14" s="292" customFormat="1" ht="20.25" customHeight="1">
      <c r="A23" s="61" t="s">
        <v>349</v>
      </c>
      <c r="B23" s="295">
        <v>2</v>
      </c>
      <c r="C23" s="299">
        <v>2</v>
      </c>
      <c r="D23" s="299">
        <v>2</v>
      </c>
      <c r="E23" s="299">
        <v>2</v>
      </c>
      <c r="F23" s="295" t="s">
        <v>18</v>
      </c>
      <c r="G23" s="295" t="s">
        <v>18</v>
      </c>
      <c r="H23" s="295" t="s">
        <v>18</v>
      </c>
      <c r="I23" s="454" t="s">
        <v>113</v>
      </c>
      <c r="J23" s="291"/>
      <c r="K23" s="291"/>
      <c r="L23" s="291"/>
      <c r="M23" s="291"/>
      <c r="N23" s="291"/>
    </row>
    <row r="24" spans="1:14" s="292" customFormat="1" ht="20.25" customHeight="1">
      <c r="A24" s="61" t="s">
        <v>349</v>
      </c>
      <c r="B24" s="295" t="s">
        <v>18</v>
      </c>
      <c r="C24" s="295">
        <v>1</v>
      </c>
      <c r="D24" s="295">
        <v>1</v>
      </c>
      <c r="E24" s="295">
        <v>1</v>
      </c>
      <c r="F24" s="494" t="s">
        <v>318</v>
      </c>
      <c r="G24" s="295" t="s">
        <v>18</v>
      </c>
      <c r="H24" s="295" t="s">
        <v>18</v>
      </c>
      <c r="I24" s="495"/>
      <c r="J24" s="291"/>
      <c r="K24" s="291"/>
      <c r="L24" s="291"/>
      <c r="M24" s="291"/>
      <c r="N24" s="291"/>
    </row>
    <row r="25" spans="1:14" s="292" customFormat="1" ht="20.25" customHeight="1">
      <c r="A25" s="300" t="s">
        <v>201</v>
      </c>
      <c r="B25" s="295"/>
      <c r="C25" s="295"/>
      <c r="D25" s="295"/>
      <c r="E25" s="295"/>
      <c r="F25" s="295"/>
      <c r="G25" s="295"/>
      <c r="H25" s="295"/>
      <c r="I25" s="295"/>
      <c r="J25" s="291"/>
      <c r="K25" s="291"/>
      <c r="L25" s="291"/>
      <c r="M25" s="291"/>
      <c r="N25" s="291"/>
    </row>
    <row r="26" spans="1:14" s="292" customFormat="1" ht="20.25" customHeight="1">
      <c r="A26" s="301" t="s">
        <v>197</v>
      </c>
      <c r="B26" s="295"/>
      <c r="C26" s="295"/>
      <c r="D26" s="295"/>
      <c r="E26" s="295"/>
      <c r="F26" s="295"/>
      <c r="G26" s="295"/>
      <c r="H26" s="295"/>
      <c r="I26" s="295"/>
      <c r="J26" s="291"/>
      <c r="K26" s="291"/>
      <c r="L26" s="291"/>
      <c r="M26" s="291"/>
      <c r="N26" s="291"/>
    </row>
    <row r="27" spans="1:14" s="292" customFormat="1" ht="20.25" customHeight="1">
      <c r="A27" s="61" t="s">
        <v>310</v>
      </c>
      <c r="B27" s="295">
        <v>1</v>
      </c>
      <c r="C27" s="295">
        <v>1</v>
      </c>
      <c r="D27" s="295">
        <v>1</v>
      </c>
      <c r="E27" s="295">
        <v>1</v>
      </c>
      <c r="F27" s="295" t="s">
        <v>18</v>
      </c>
      <c r="G27" s="295" t="s">
        <v>18</v>
      </c>
      <c r="H27" s="295" t="s">
        <v>18</v>
      </c>
      <c r="I27" s="454" t="s">
        <v>147</v>
      </c>
      <c r="J27" s="291"/>
      <c r="K27" s="291"/>
      <c r="L27" s="291"/>
      <c r="M27" s="291"/>
      <c r="N27" s="291"/>
    </row>
    <row r="28" spans="1:14" s="292" customFormat="1" ht="20.25" customHeight="1">
      <c r="A28" s="61" t="s">
        <v>311</v>
      </c>
      <c r="B28" s="295">
        <v>1</v>
      </c>
      <c r="C28" s="295">
        <v>1</v>
      </c>
      <c r="D28" s="295">
        <v>1</v>
      </c>
      <c r="E28" s="295">
        <v>1</v>
      </c>
      <c r="F28" s="295" t="s">
        <v>18</v>
      </c>
      <c r="G28" s="295" t="s">
        <v>18</v>
      </c>
      <c r="H28" s="295" t="s">
        <v>18</v>
      </c>
      <c r="I28" s="295"/>
      <c r="J28" s="291"/>
      <c r="K28" s="291"/>
      <c r="L28" s="291"/>
      <c r="M28" s="291"/>
      <c r="N28" s="291"/>
    </row>
    <row r="29" spans="1:14" s="292" customFormat="1" ht="20.25" customHeight="1">
      <c r="A29" s="61" t="s">
        <v>312</v>
      </c>
      <c r="B29" s="295">
        <v>1</v>
      </c>
      <c r="C29" s="295">
        <v>1</v>
      </c>
      <c r="D29" s="295">
        <v>1</v>
      </c>
      <c r="E29" s="295">
        <v>1</v>
      </c>
      <c r="F29" s="295" t="s">
        <v>18</v>
      </c>
      <c r="G29" s="295" t="s">
        <v>18</v>
      </c>
      <c r="H29" s="295" t="s">
        <v>18</v>
      </c>
      <c r="I29" s="295"/>
      <c r="J29" s="291"/>
      <c r="K29" s="291"/>
      <c r="L29" s="291"/>
      <c r="M29" s="291"/>
      <c r="N29" s="291"/>
    </row>
    <row r="30" spans="1:14" s="292" customFormat="1" ht="20.25" customHeight="1">
      <c r="A30" s="61" t="s">
        <v>313</v>
      </c>
      <c r="B30" s="295">
        <v>1</v>
      </c>
      <c r="C30" s="295">
        <v>1</v>
      </c>
      <c r="D30" s="295">
        <v>1</v>
      </c>
      <c r="E30" s="295">
        <v>1</v>
      </c>
      <c r="F30" s="295" t="s">
        <v>18</v>
      </c>
      <c r="G30" s="295" t="s">
        <v>18</v>
      </c>
      <c r="H30" s="295" t="s">
        <v>18</v>
      </c>
      <c r="I30" s="295"/>
      <c r="J30" s="291"/>
      <c r="K30" s="291"/>
      <c r="L30" s="291"/>
      <c r="M30" s="291"/>
      <c r="N30" s="291"/>
    </row>
    <row r="31" spans="1:14" s="292" customFormat="1" ht="20.25" customHeight="1">
      <c r="A31" s="302" t="s">
        <v>49</v>
      </c>
      <c r="B31" s="295"/>
      <c r="C31" s="295"/>
      <c r="D31" s="295"/>
      <c r="E31" s="295"/>
      <c r="F31" s="295"/>
      <c r="G31" s="295"/>
      <c r="H31" s="295"/>
      <c r="I31" s="295"/>
      <c r="J31" s="291"/>
      <c r="K31" s="291"/>
      <c r="L31" s="291"/>
      <c r="M31" s="291"/>
      <c r="N31" s="291"/>
    </row>
    <row r="32" spans="1:14" s="292" customFormat="1" ht="20.25" customHeight="1">
      <c r="A32" s="61" t="s">
        <v>53</v>
      </c>
      <c r="B32" s="295">
        <v>1</v>
      </c>
      <c r="C32" s="295">
        <v>1</v>
      </c>
      <c r="D32" s="295">
        <v>1</v>
      </c>
      <c r="E32" s="295">
        <v>1</v>
      </c>
      <c r="F32" s="295" t="s">
        <v>18</v>
      </c>
      <c r="G32" s="295" t="s">
        <v>18</v>
      </c>
      <c r="H32" s="295" t="s">
        <v>18</v>
      </c>
      <c r="I32" s="295"/>
      <c r="J32" s="291"/>
      <c r="K32" s="291"/>
      <c r="L32" s="291"/>
      <c r="M32" s="291"/>
      <c r="N32" s="291"/>
    </row>
    <row r="33" spans="1:14" s="292" customFormat="1" ht="20.25" customHeight="1">
      <c r="A33" s="61" t="s">
        <v>50</v>
      </c>
      <c r="B33" s="295">
        <v>1</v>
      </c>
      <c r="C33" s="295">
        <v>1</v>
      </c>
      <c r="D33" s="295">
        <v>1</v>
      </c>
      <c r="E33" s="295">
        <v>1</v>
      </c>
      <c r="F33" s="295" t="s">
        <v>18</v>
      </c>
      <c r="G33" s="295" t="s">
        <v>18</v>
      </c>
      <c r="H33" s="295" t="s">
        <v>18</v>
      </c>
      <c r="I33" s="295"/>
      <c r="J33" s="291"/>
      <c r="K33" s="291"/>
      <c r="L33" s="291"/>
      <c r="M33" s="291"/>
      <c r="N33" s="291"/>
    </row>
    <row r="34" spans="1:14" s="292" customFormat="1" ht="20.25" customHeight="1">
      <c r="A34" s="308"/>
      <c r="B34" s="443"/>
      <c r="C34" s="443"/>
      <c r="D34" s="443"/>
      <c r="E34" s="443"/>
      <c r="F34" s="443"/>
      <c r="G34" s="443"/>
      <c r="H34" s="443"/>
      <c r="I34" s="443"/>
      <c r="J34" s="291"/>
      <c r="K34" s="291"/>
      <c r="L34" s="291"/>
      <c r="M34" s="291"/>
      <c r="N34" s="291"/>
    </row>
    <row r="35" spans="1:14" s="292" customFormat="1" ht="20.25" customHeight="1">
      <c r="A35" s="308"/>
      <c r="B35" s="443"/>
      <c r="C35" s="443"/>
      <c r="D35" s="443"/>
      <c r="E35" s="443"/>
      <c r="F35" s="443"/>
      <c r="G35" s="443"/>
      <c r="H35" s="443"/>
      <c r="I35" s="443"/>
      <c r="J35" s="291"/>
      <c r="K35" s="291"/>
      <c r="L35" s="291"/>
      <c r="M35" s="291"/>
      <c r="N35" s="291"/>
    </row>
    <row r="36" spans="1:14" s="292" customFormat="1" ht="20.25" customHeight="1">
      <c r="A36" s="535">
        <v>36</v>
      </c>
      <c r="B36" s="535"/>
      <c r="C36" s="535"/>
      <c r="D36" s="535"/>
      <c r="E36" s="535"/>
      <c r="F36" s="535"/>
      <c r="G36" s="535"/>
      <c r="H36" s="535"/>
      <c r="I36" s="535"/>
      <c r="J36" s="291"/>
      <c r="K36" s="291"/>
      <c r="L36" s="291"/>
      <c r="M36" s="291"/>
      <c r="N36" s="291"/>
    </row>
    <row r="37" spans="1:14" s="292" customFormat="1" ht="20.25" customHeight="1">
      <c r="A37" s="303"/>
      <c r="B37" s="304"/>
      <c r="C37" s="304"/>
      <c r="D37" s="304"/>
      <c r="E37" s="304"/>
      <c r="F37" s="304"/>
      <c r="G37" s="304"/>
      <c r="H37" s="304"/>
      <c r="I37" s="304"/>
      <c r="J37" s="291"/>
      <c r="K37" s="291"/>
      <c r="L37" s="291"/>
      <c r="M37" s="291"/>
      <c r="N37" s="291"/>
    </row>
    <row r="38" spans="1:14" s="292" customFormat="1" ht="18.75" customHeight="1">
      <c r="A38" s="536" t="s">
        <v>223</v>
      </c>
      <c r="B38" s="538" t="s">
        <v>180</v>
      </c>
      <c r="C38" s="544" t="s">
        <v>181</v>
      </c>
      <c r="D38" s="545"/>
      <c r="E38" s="546"/>
      <c r="F38" s="544" t="s">
        <v>224</v>
      </c>
      <c r="G38" s="545"/>
      <c r="H38" s="546"/>
      <c r="I38" s="536" t="s">
        <v>33</v>
      </c>
      <c r="J38" s="291"/>
      <c r="K38" s="291"/>
      <c r="L38" s="291"/>
      <c r="M38" s="291"/>
      <c r="N38" s="291"/>
    </row>
    <row r="39" spans="1:14" s="292" customFormat="1" ht="40.5">
      <c r="A39" s="537"/>
      <c r="B39" s="539"/>
      <c r="C39" s="293">
        <v>2561</v>
      </c>
      <c r="D39" s="293">
        <v>2562</v>
      </c>
      <c r="E39" s="293">
        <v>2563</v>
      </c>
      <c r="F39" s="293">
        <v>2561</v>
      </c>
      <c r="G39" s="293">
        <v>2562</v>
      </c>
      <c r="H39" s="293">
        <v>2563</v>
      </c>
      <c r="I39" s="537"/>
      <c r="J39" s="291"/>
      <c r="K39" s="291"/>
      <c r="L39" s="291"/>
      <c r="M39" s="291"/>
      <c r="N39" s="291"/>
    </row>
    <row r="40" spans="1:14" s="292" customFormat="1" ht="20.25" customHeight="1">
      <c r="A40" s="300" t="s">
        <v>207</v>
      </c>
      <c r="B40" s="293"/>
      <c r="C40" s="293"/>
      <c r="D40" s="293"/>
      <c r="E40" s="293"/>
      <c r="F40" s="293"/>
      <c r="G40" s="293"/>
      <c r="H40" s="293"/>
      <c r="I40" s="293"/>
      <c r="J40" s="291"/>
      <c r="K40" s="291"/>
      <c r="L40" s="291"/>
      <c r="M40" s="291"/>
      <c r="N40" s="291"/>
    </row>
    <row r="41" spans="1:14" s="292" customFormat="1" ht="20.25" customHeight="1">
      <c r="A41" s="301" t="s">
        <v>197</v>
      </c>
      <c r="B41" s="295"/>
      <c r="C41" s="295"/>
      <c r="D41" s="295"/>
      <c r="E41" s="295"/>
      <c r="F41" s="295"/>
      <c r="G41" s="295"/>
      <c r="H41" s="295"/>
      <c r="I41" s="295"/>
      <c r="J41" s="291"/>
      <c r="K41" s="291"/>
      <c r="L41" s="291"/>
      <c r="M41" s="291"/>
      <c r="N41" s="291"/>
    </row>
    <row r="42" spans="1:14" s="292" customFormat="1" ht="20.25" customHeight="1">
      <c r="A42" s="305" t="s">
        <v>303</v>
      </c>
      <c r="B42" s="295">
        <v>1</v>
      </c>
      <c r="C42" s="295">
        <v>1</v>
      </c>
      <c r="D42" s="295">
        <v>1</v>
      </c>
      <c r="E42" s="295">
        <v>1</v>
      </c>
      <c r="F42" s="295" t="s">
        <v>18</v>
      </c>
      <c r="G42" s="295" t="s">
        <v>18</v>
      </c>
      <c r="H42" s="295" t="s">
        <v>18</v>
      </c>
      <c r="I42" s="295"/>
      <c r="J42" s="291"/>
      <c r="K42" s="291"/>
      <c r="L42" s="291"/>
      <c r="M42" s="291"/>
      <c r="N42" s="291"/>
    </row>
    <row r="43" spans="1:14" s="292" customFormat="1" ht="20.25" customHeight="1">
      <c r="A43" s="61" t="s">
        <v>314</v>
      </c>
      <c r="B43" s="295">
        <v>1</v>
      </c>
      <c r="C43" s="295">
        <v>1</v>
      </c>
      <c r="D43" s="295">
        <v>1</v>
      </c>
      <c r="E43" s="295">
        <v>1</v>
      </c>
      <c r="F43" s="295" t="s">
        <v>18</v>
      </c>
      <c r="G43" s="295" t="s">
        <v>18</v>
      </c>
      <c r="H43" s="295" t="s">
        <v>18</v>
      </c>
      <c r="I43" s="454" t="s">
        <v>147</v>
      </c>
      <c r="J43" s="291"/>
      <c r="K43" s="291"/>
      <c r="L43" s="291"/>
      <c r="M43" s="291"/>
      <c r="N43" s="291"/>
    </row>
    <row r="44" spans="1:14" s="292" customFormat="1" ht="20.25" customHeight="1">
      <c r="A44" s="61" t="s">
        <v>315</v>
      </c>
      <c r="B44" s="295">
        <v>1</v>
      </c>
      <c r="C44" s="295">
        <v>1</v>
      </c>
      <c r="D44" s="295">
        <v>1</v>
      </c>
      <c r="E44" s="295">
        <v>1</v>
      </c>
      <c r="F44" s="295" t="s">
        <v>18</v>
      </c>
      <c r="G44" s="295" t="s">
        <v>18</v>
      </c>
      <c r="H44" s="295" t="s">
        <v>18</v>
      </c>
      <c r="J44" s="291"/>
      <c r="K44" s="291"/>
      <c r="L44" s="291"/>
      <c r="M44" s="291"/>
      <c r="N44" s="291"/>
    </row>
    <row r="45" spans="1:14" s="292" customFormat="1" ht="20.25" customHeight="1">
      <c r="A45" s="302" t="s">
        <v>49</v>
      </c>
      <c r="J45" s="291"/>
      <c r="K45" s="291"/>
      <c r="L45" s="291"/>
      <c r="M45" s="291"/>
      <c r="N45" s="291"/>
    </row>
    <row r="46" spans="1:14" s="292" customFormat="1" ht="20.25" customHeight="1">
      <c r="A46" s="61" t="s">
        <v>26</v>
      </c>
      <c r="B46" s="295">
        <v>1</v>
      </c>
      <c r="C46" s="295">
        <v>1</v>
      </c>
      <c r="D46" s="295">
        <v>1</v>
      </c>
      <c r="E46" s="295">
        <v>1</v>
      </c>
      <c r="F46" s="295" t="s">
        <v>18</v>
      </c>
      <c r="G46" s="295" t="s">
        <v>18</v>
      </c>
      <c r="H46" s="295" t="s">
        <v>18</v>
      </c>
      <c r="J46" s="291"/>
      <c r="K46" s="291"/>
      <c r="L46" s="291"/>
      <c r="M46" s="291"/>
      <c r="N46" s="291"/>
    </row>
    <row r="47" spans="1:14" s="292" customFormat="1" ht="20.25" customHeight="1">
      <c r="A47" s="306" t="s">
        <v>54</v>
      </c>
      <c r="J47" s="291"/>
      <c r="K47" s="291"/>
      <c r="L47" s="291"/>
      <c r="M47" s="291"/>
      <c r="N47" s="291"/>
    </row>
    <row r="48" spans="1:14" s="292" customFormat="1" ht="20.25" customHeight="1">
      <c r="A48" s="61" t="s">
        <v>64</v>
      </c>
      <c r="B48" s="295">
        <v>1</v>
      </c>
      <c r="C48" s="295">
        <v>1</v>
      </c>
      <c r="D48" s="295">
        <v>1</v>
      </c>
      <c r="E48" s="295">
        <v>1</v>
      </c>
      <c r="F48" s="295" t="s">
        <v>18</v>
      </c>
      <c r="G48" s="295" t="s">
        <v>18</v>
      </c>
      <c r="H48" s="295" t="s">
        <v>18</v>
      </c>
      <c r="J48" s="291"/>
      <c r="K48" s="291"/>
      <c r="L48" s="291"/>
      <c r="M48" s="291"/>
      <c r="N48" s="291"/>
    </row>
    <row r="49" spans="1:14" s="292" customFormat="1" ht="20.25" customHeight="1">
      <c r="A49" s="61" t="s">
        <v>349</v>
      </c>
      <c r="B49" s="299">
        <v>2</v>
      </c>
      <c r="C49" s="299">
        <v>2</v>
      </c>
      <c r="D49" s="299">
        <v>2</v>
      </c>
      <c r="E49" s="299">
        <v>2</v>
      </c>
      <c r="F49" s="295" t="s">
        <v>18</v>
      </c>
      <c r="G49" s="295" t="s">
        <v>18</v>
      </c>
      <c r="H49" s="295" t="s">
        <v>18</v>
      </c>
      <c r="J49" s="291"/>
      <c r="K49" s="291"/>
      <c r="L49" s="291"/>
      <c r="M49" s="291"/>
      <c r="N49" s="291"/>
    </row>
    <row r="50" spans="1:14" s="292" customFormat="1" ht="20.25" customHeight="1">
      <c r="A50" s="484" t="s">
        <v>301</v>
      </c>
      <c r="J50" s="291"/>
      <c r="K50" s="291"/>
      <c r="L50" s="291"/>
      <c r="M50" s="291"/>
      <c r="N50" s="291"/>
    </row>
    <row r="51" spans="1:14" s="292" customFormat="1" ht="20.25" customHeight="1">
      <c r="A51" s="301" t="s">
        <v>197</v>
      </c>
      <c r="J51" s="291"/>
      <c r="K51" s="291"/>
      <c r="L51" s="291"/>
      <c r="M51" s="291"/>
      <c r="N51" s="291"/>
    </row>
    <row r="52" spans="1:14" s="292" customFormat="1" ht="20.25" customHeight="1">
      <c r="A52" s="61" t="s">
        <v>304</v>
      </c>
      <c r="B52" s="295">
        <v>1</v>
      </c>
      <c r="C52" s="295">
        <v>1</v>
      </c>
      <c r="D52" s="295">
        <v>1</v>
      </c>
      <c r="E52" s="295">
        <v>1</v>
      </c>
      <c r="F52" s="295" t="s">
        <v>18</v>
      </c>
      <c r="G52" s="295" t="s">
        <v>18</v>
      </c>
      <c r="H52" s="295" t="s">
        <v>18</v>
      </c>
      <c r="I52" s="439"/>
      <c r="J52" s="291"/>
      <c r="K52" s="291"/>
      <c r="L52" s="291"/>
      <c r="M52" s="291"/>
      <c r="N52" s="291"/>
    </row>
    <row r="53" spans="1:14" s="292" customFormat="1" ht="20.25" customHeight="1">
      <c r="A53" s="61" t="s">
        <v>316</v>
      </c>
      <c r="B53" s="295">
        <v>1</v>
      </c>
      <c r="C53" s="295">
        <v>1</v>
      </c>
      <c r="D53" s="295">
        <v>1</v>
      </c>
      <c r="E53" s="295">
        <v>1</v>
      </c>
      <c r="F53" s="295" t="s">
        <v>18</v>
      </c>
      <c r="G53" s="295" t="s">
        <v>18</v>
      </c>
      <c r="H53" s="295" t="s">
        <v>18</v>
      </c>
      <c r="I53" s="455" t="s">
        <v>147</v>
      </c>
      <c r="J53" s="291"/>
      <c r="K53" s="291"/>
      <c r="L53" s="291"/>
      <c r="M53" s="291"/>
      <c r="N53" s="291"/>
    </row>
    <row r="54" spans="1:14" s="292" customFormat="1" ht="20.25" customHeight="1">
      <c r="A54" s="302" t="s">
        <v>49</v>
      </c>
      <c r="I54" s="285"/>
      <c r="J54" s="291"/>
      <c r="K54" s="291"/>
      <c r="L54" s="291"/>
      <c r="M54" s="291"/>
      <c r="N54" s="291"/>
    </row>
    <row r="55" spans="1:14" s="292" customFormat="1" ht="20.25" customHeight="1">
      <c r="A55" s="61" t="s">
        <v>368</v>
      </c>
      <c r="B55" s="295" t="s">
        <v>18</v>
      </c>
      <c r="C55" s="295">
        <v>2</v>
      </c>
      <c r="D55" s="295">
        <v>2</v>
      </c>
      <c r="E55" s="295">
        <v>2</v>
      </c>
      <c r="F55" s="494" t="s">
        <v>319</v>
      </c>
      <c r="G55" s="295" t="s">
        <v>18</v>
      </c>
      <c r="H55" s="295" t="s">
        <v>18</v>
      </c>
      <c r="I55" s="454" t="s">
        <v>113</v>
      </c>
      <c r="J55" s="291"/>
      <c r="K55" s="291"/>
      <c r="L55" s="291"/>
      <c r="M55" s="291"/>
      <c r="N55" s="291"/>
    </row>
    <row r="56" spans="1:14" s="292" customFormat="1" ht="20.25" customHeight="1">
      <c r="A56" s="302" t="s">
        <v>54</v>
      </c>
      <c r="B56" s="299"/>
      <c r="C56" s="295"/>
      <c r="D56" s="295"/>
      <c r="E56" s="295"/>
      <c r="F56" s="295"/>
      <c r="G56" s="295"/>
      <c r="H56" s="295"/>
      <c r="I56" s="439"/>
      <c r="J56" s="291"/>
      <c r="K56" s="291"/>
      <c r="L56" s="291"/>
      <c r="M56" s="291"/>
      <c r="N56" s="291"/>
    </row>
    <row r="57" spans="1:14" s="292" customFormat="1" ht="20.25" customHeight="1">
      <c r="A57" s="61" t="s">
        <v>367</v>
      </c>
      <c r="B57" s="299">
        <v>3</v>
      </c>
      <c r="C57" s="295">
        <v>3</v>
      </c>
      <c r="D57" s="295">
        <v>1</v>
      </c>
      <c r="E57" s="295">
        <v>1</v>
      </c>
      <c r="F57" s="295" t="s">
        <v>18</v>
      </c>
      <c r="G57" s="295">
        <v>-2</v>
      </c>
      <c r="H57" s="295" t="s">
        <v>18</v>
      </c>
      <c r="I57" s="496"/>
      <c r="J57" s="291"/>
      <c r="K57" s="291"/>
      <c r="L57" s="291"/>
      <c r="M57" s="291"/>
      <c r="N57" s="291"/>
    </row>
    <row r="58" spans="1:14" s="292" customFormat="1" ht="20.25" customHeight="1">
      <c r="A58" s="307" t="s">
        <v>67</v>
      </c>
      <c r="B58" s="307">
        <f>SUM(B8:B56)</f>
        <v>26</v>
      </c>
      <c r="C58" s="307">
        <v>33</v>
      </c>
      <c r="D58" s="307">
        <v>31</v>
      </c>
      <c r="E58" s="307">
        <v>31</v>
      </c>
      <c r="F58" s="307">
        <v>4</v>
      </c>
      <c r="G58" s="293">
        <v>-2</v>
      </c>
      <c r="H58" s="293" t="s">
        <v>18</v>
      </c>
      <c r="J58" s="291"/>
      <c r="K58" s="291"/>
      <c r="L58" s="291"/>
      <c r="M58" s="291"/>
      <c r="N58" s="291"/>
    </row>
    <row r="59" s="291" customFormat="1" ht="20.25" customHeight="1"/>
    <row r="60" s="291" customFormat="1" ht="20.25" customHeight="1">
      <c r="A60" s="489" t="s">
        <v>369</v>
      </c>
    </row>
    <row r="61" s="291" customFormat="1" ht="20.25" customHeight="1">
      <c r="A61" s="291" t="s">
        <v>370</v>
      </c>
    </row>
    <row r="62" s="291" customFormat="1" ht="20.25" customHeight="1"/>
    <row r="63" s="291" customFormat="1" ht="20.25" customHeight="1"/>
    <row r="64" s="291" customFormat="1" ht="20.25" customHeight="1"/>
    <row r="65" s="291" customFormat="1" ht="20.25" customHeight="1"/>
    <row r="66" s="291" customFormat="1" ht="20.25" customHeight="1"/>
    <row r="67" s="291" customFormat="1" ht="20.25" customHeight="1"/>
    <row r="68" s="291" customFormat="1" ht="20.25" customHeight="1"/>
    <row r="69" s="291" customFormat="1" ht="20.25" customHeight="1"/>
    <row r="70" s="291" customFormat="1" ht="20.25" customHeight="1"/>
    <row r="71" s="291" customFormat="1" ht="20.25" customHeight="1"/>
    <row r="72" s="291" customFormat="1" ht="20.25" customHeight="1"/>
    <row r="73" s="291" customFormat="1" ht="20.25" customHeight="1"/>
    <row r="74" s="291" customFormat="1" ht="20.25" customHeight="1"/>
    <row r="75" s="291" customFormat="1" ht="20.25" customHeight="1"/>
    <row r="76" s="291" customFormat="1" ht="20.25" customHeight="1"/>
    <row r="77" s="286" customFormat="1" ht="20.25" customHeight="1"/>
    <row r="78" s="286" customFormat="1" ht="20.25" customHeight="1"/>
    <row r="79" s="286" customFormat="1" ht="20.25" customHeight="1"/>
    <row r="80" s="286" customFormat="1" ht="20.25" customHeight="1"/>
    <row r="81" s="286" customFormat="1" ht="20.25" customHeight="1"/>
    <row r="82" s="286" customFormat="1" ht="20.25" customHeight="1"/>
    <row r="83" s="286" customFormat="1" ht="20.25" customHeight="1"/>
    <row r="84" s="286" customFormat="1" ht="20.25" customHeight="1"/>
    <row r="85" s="286" customFormat="1" ht="20.25" customHeight="1"/>
    <row r="86" s="286" customFormat="1" ht="20.25" customHeight="1"/>
    <row r="87" s="286" customFormat="1" ht="20.25" customHeight="1"/>
    <row r="88" s="286" customFormat="1" ht="20.25" customHeight="1"/>
    <row r="89" s="286" customFormat="1" ht="20.25" customHeight="1"/>
    <row r="90" spans="10:14" s="287" customFormat="1" ht="20.25" customHeight="1">
      <c r="J90" s="286"/>
      <c r="K90" s="286"/>
      <c r="L90" s="286"/>
      <c r="M90" s="286"/>
      <c r="N90" s="286"/>
    </row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</sheetData>
  <sheetProtection/>
  <mergeCells count="13">
    <mergeCell ref="I38:I39"/>
    <mergeCell ref="A5:A6"/>
    <mergeCell ref="C5:E5"/>
    <mergeCell ref="A36:I36"/>
    <mergeCell ref="A38:A39"/>
    <mergeCell ref="B38:B39"/>
    <mergeCell ref="A1:I1"/>
    <mergeCell ref="F5:H5"/>
    <mergeCell ref="I5:I6"/>
    <mergeCell ref="A3:I3"/>
    <mergeCell ref="B5:B6"/>
    <mergeCell ref="C38:E38"/>
    <mergeCell ref="F38:H38"/>
  </mergeCells>
  <printOptions/>
  <pageMargins left="0.984251968503937" right="0.3937007874015748" top="0.5905511811023623" bottom="0.98425196850393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Layout" zoomScale="80" zoomScaleNormal="90" zoomScalePageLayoutView="80" workbookViewId="0" topLeftCell="A28">
      <selection activeCell="L36" sqref="L36"/>
    </sheetView>
  </sheetViews>
  <sheetFormatPr defaultColWidth="9.140625" defaultRowHeight="15"/>
  <cols>
    <col min="1" max="1" width="3.421875" style="1" customWidth="1"/>
    <col min="2" max="2" width="21.8515625" style="47" customWidth="1"/>
    <col min="3" max="3" width="5.421875" style="1" customWidth="1"/>
    <col min="4" max="4" width="4.8515625" style="1" customWidth="1"/>
    <col min="5" max="5" width="6.140625" style="1" customWidth="1"/>
    <col min="6" max="6" width="9.00390625" style="1" customWidth="1"/>
    <col min="7" max="12" width="5.00390625" style="1" customWidth="1"/>
    <col min="13" max="13" width="7.57421875" style="1" customWidth="1"/>
    <col min="14" max="15" width="7.00390625" style="1" customWidth="1"/>
    <col min="16" max="16" width="8.7109375" style="52" customWidth="1"/>
    <col min="17" max="18" width="8.7109375" style="1" customWidth="1"/>
    <col min="19" max="19" width="5.7109375" style="116" customWidth="1"/>
    <col min="20" max="16384" width="9.00390625" style="1" customWidth="1"/>
  </cols>
  <sheetData>
    <row r="1" spans="1:19" s="21" customFormat="1" ht="20.25">
      <c r="A1" s="492" t="s">
        <v>376</v>
      </c>
      <c r="B1" s="492"/>
      <c r="C1" s="492"/>
      <c r="D1" s="492"/>
      <c r="E1" s="492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128"/>
    </row>
    <row r="2" spans="1:19" s="21" customFormat="1" ht="18.75">
      <c r="A2" s="506" t="s">
        <v>321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128"/>
    </row>
    <row r="3" spans="1:19" s="21" customFormat="1" ht="18.75">
      <c r="A3" s="506" t="s">
        <v>247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128"/>
    </row>
    <row r="4" spans="1:19" s="21" customFormat="1" ht="15">
      <c r="A4" s="548" t="s">
        <v>1</v>
      </c>
      <c r="B4" s="548" t="s">
        <v>2</v>
      </c>
      <c r="C4" s="309" t="s">
        <v>3</v>
      </c>
      <c r="D4" s="309" t="s">
        <v>4</v>
      </c>
      <c r="E4" s="551" t="s">
        <v>89</v>
      </c>
      <c r="F4" s="552"/>
      <c r="G4" s="551" t="s">
        <v>229</v>
      </c>
      <c r="H4" s="553"/>
      <c r="I4" s="552"/>
      <c r="J4" s="551" t="s">
        <v>93</v>
      </c>
      <c r="K4" s="553"/>
      <c r="L4" s="552"/>
      <c r="M4" s="551" t="s">
        <v>5</v>
      </c>
      <c r="N4" s="553"/>
      <c r="O4" s="552"/>
      <c r="P4" s="551" t="s">
        <v>6</v>
      </c>
      <c r="Q4" s="553"/>
      <c r="R4" s="552"/>
      <c r="S4" s="228"/>
    </row>
    <row r="5" spans="1:19" s="21" customFormat="1" ht="15">
      <c r="A5" s="549"/>
      <c r="B5" s="549"/>
      <c r="C5" s="24" t="s">
        <v>7</v>
      </c>
      <c r="D5" s="24" t="s">
        <v>8</v>
      </c>
      <c r="E5" s="497" t="s">
        <v>90</v>
      </c>
      <c r="F5" s="498"/>
      <c r="G5" s="497" t="s">
        <v>230</v>
      </c>
      <c r="H5" s="502"/>
      <c r="I5" s="498"/>
      <c r="J5" s="497" t="s">
        <v>94</v>
      </c>
      <c r="K5" s="502"/>
      <c r="L5" s="498"/>
      <c r="M5" s="25"/>
      <c r="N5" s="26"/>
      <c r="O5" s="27"/>
      <c r="P5" s="25"/>
      <c r="Q5" s="26"/>
      <c r="R5" s="26"/>
      <c r="S5" s="229" t="s">
        <v>33</v>
      </c>
    </row>
    <row r="6" spans="1:19" s="21" customFormat="1" ht="15">
      <c r="A6" s="550"/>
      <c r="B6" s="550"/>
      <c r="C6" s="29"/>
      <c r="D6" s="29"/>
      <c r="E6" s="30" t="s">
        <v>9</v>
      </c>
      <c r="F6" s="30" t="s">
        <v>188</v>
      </c>
      <c r="G6" s="30">
        <v>2561</v>
      </c>
      <c r="H6" s="30">
        <v>2562</v>
      </c>
      <c r="I6" s="30">
        <v>2563</v>
      </c>
      <c r="J6" s="30">
        <v>2561</v>
      </c>
      <c r="K6" s="30">
        <v>2562</v>
      </c>
      <c r="L6" s="30">
        <v>2563</v>
      </c>
      <c r="M6" s="30">
        <v>2561</v>
      </c>
      <c r="N6" s="30">
        <v>2562</v>
      </c>
      <c r="O6" s="30">
        <v>2563</v>
      </c>
      <c r="P6" s="30">
        <v>2561</v>
      </c>
      <c r="Q6" s="30">
        <v>2562</v>
      </c>
      <c r="R6" s="30">
        <v>2563</v>
      </c>
      <c r="S6" s="230"/>
    </row>
    <row r="7" spans="1:19" s="82" customFormat="1" ht="15.75">
      <c r="A7" s="310"/>
      <c r="B7" s="279" t="s">
        <v>129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25"/>
      <c r="S7" s="80"/>
    </row>
    <row r="8" spans="1:19" s="82" customFormat="1" ht="15.75">
      <c r="A8" s="310"/>
      <c r="B8" s="283" t="s">
        <v>197</v>
      </c>
      <c r="C8" s="79"/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25"/>
      <c r="S8" s="80"/>
    </row>
    <row r="9" spans="1:19" s="247" customFormat="1" ht="15.75">
      <c r="A9" s="243">
        <v>1</v>
      </c>
      <c r="B9" s="242" t="s">
        <v>289</v>
      </c>
      <c r="C9" s="243" t="s">
        <v>267</v>
      </c>
      <c r="D9" s="243">
        <v>1</v>
      </c>
      <c r="E9" s="243">
        <v>1</v>
      </c>
      <c r="F9" s="244">
        <v>444000</v>
      </c>
      <c r="G9" s="243">
        <v>1</v>
      </c>
      <c r="H9" s="243">
        <v>1</v>
      </c>
      <c r="I9" s="243">
        <v>1</v>
      </c>
      <c r="J9" s="243" t="s">
        <v>17</v>
      </c>
      <c r="K9" s="243" t="s">
        <v>17</v>
      </c>
      <c r="L9" s="243" t="s">
        <v>17</v>
      </c>
      <c r="M9" s="245">
        <v>13320</v>
      </c>
      <c r="N9" s="245">
        <v>13320</v>
      </c>
      <c r="O9" s="245">
        <v>13080</v>
      </c>
      <c r="P9" s="246">
        <f>+F9+M9</f>
        <v>457320</v>
      </c>
      <c r="Q9" s="245">
        <f aca="true" t="shared" si="0" ref="Q9:Q18">+P9+N9</f>
        <v>470640</v>
      </c>
      <c r="R9" s="245">
        <f aca="true" t="shared" si="1" ref="R9:R18">+Q9+O9</f>
        <v>483720</v>
      </c>
      <c r="S9" s="311"/>
    </row>
    <row r="10" spans="1:19" ht="15.75">
      <c r="A10" s="10">
        <v>2</v>
      </c>
      <c r="B10" s="248" t="s">
        <v>290</v>
      </c>
      <c r="C10" s="10" t="s">
        <v>267</v>
      </c>
      <c r="D10" s="10">
        <v>1</v>
      </c>
      <c r="E10" s="10">
        <v>1</v>
      </c>
      <c r="F10" s="14">
        <v>335880</v>
      </c>
      <c r="G10" s="243">
        <v>1</v>
      </c>
      <c r="H10" s="243">
        <v>1</v>
      </c>
      <c r="I10" s="243">
        <v>1</v>
      </c>
      <c r="J10" s="243" t="s">
        <v>17</v>
      </c>
      <c r="K10" s="243" t="s">
        <v>17</v>
      </c>
      <c r="L10" s="243" t="s">
        <v>17</v>
      </c>
      <c r="M10" s="249">
        <v>11760</v>
      </c>
      <c r="N10" s="249">
        <v>11880</v>
      </c>
      <c r="O10" s="250">
        <v>12240</v>
      </c>
      <c r="P10" s="246">
        <f aca="true" t="shared" si="2" ref="P10:P28">+F10+M10</f>
        <v>347640</v>
      </c>
      <c r="Q10" s="245">
        <f t="shared" si="0"/>
        <v>359520</v>
      </c>
      <c r="R10" s="245">
        <f t="shared" si="1"/>
        <v>371760</v>
      </c>
      <c r="S10" s="312"/>
    </row>
    <row r="11" spans="1:19" ht="15.75">
      <c r="A11" s="10">
        <v>3</v>
      </c>
      <c r="B11" s="248" t="s">
        <v>291</v>
      </c>
      <c r="C11" s="10" t="s">
        <v>292</v>
      </c>
      <c r="D11" s="10">
        <v>1</v>
      </c>
      <c r="E11" s="10">
        <v>1</v>
      </c>
      <c r="F11" s="31">
        <v>311640</v>
      </c>
      <c r="G11" s="243">
        <v>1</v>
      </c>
      <c r="H11" s="243">
        <v>1</v>
      </c>
      <c r="I11" s="243">
        <v>1</v>
      </c>
      <c r="J11" s="243" t="s">
        <v>17</v>
      </c>
      <c r="K11" s="243" t="s">
        <v>17</v>
      </c>
      <c r="L11" s="243" t="s">
        <v>17</v>
      </c>
      <c r="M11" s="250">
        <v>12120</v>
      </c>
      <c r="N11" s="250">
        <v>12600</v>
      </c>
      <c r="O11" s="250">
        <v>12960</v>
      </c>
      <c r="P11" s="246">
        <f t="shared" si="2"/>
        <v>323760</v>
      </c>
      <c r="Q11" s="245">
        <f t="shared" si="0"/>
        <v>336360</v>
      </c>
      <c r="R11" s="245">
        <f t="shared" si="1"/>
        <v>349320</v>
      </c>
      <c r="S11" s="312"/>
    </row>
    <row r="12" spans="1:19" s="252" customFormat="1" ht="15.75">
      <c r="A12" s="10">
        <v>4</v>
      </c>
      <c r="B12" s="248" t="s">
        <v>189</v>
      </c>
      <c r="C12" s="10" t="s">
        <v>294</v>
      </c>
      <c r="D12" s="10">
        <v>1</v>
      </c>
      <c r="E12" s="10">
        <v>1</v>
      </c>
      <c r="F12" s="31">
        <v>271200</v>
      </c>
      <c r="G12" s="243">
        <v>1</v>
      </c>
      <c r="H12" s="243">
        <v>1</v>
      </c>
      <c r="I12" s="243">
        <v>1</v>
      </c>
      <c r="J12" s="243" t="s">
        <v>17</v>
      </c>
      <c r="K12" s="243" t="s">
        <v>17</v>
      </c>
      <c r="L12" s="243" t="s">
        <v>17</v>
      </c>
      <c r="M12" s="250">
        <v>8880</v>
      </c>
      <c r="N12" s="250">
        <v>9000</v>
      </c>
      <c r="O12" s="250">
        <v>9360</v>
      </c>
      <c r="P12" s="246">
        <f t="shared" si="2"/>
        <v>280080</v>
      </c>
      <c r="Q12" s="245">
        <f t="shared" si="0"/>
        <v>289080</v>
      </c>
      <c r="R12" s="245">
        <f t="shared" si="1"/>
        <v>298440</v>
      </c>
      <c r="S12" s="10"/>
    </row>
    <row r="13" spans="1:19" ht="15.75">
      <c r="A13" s="10">
        <v>5</v>
      </c>
      <c r="B13" s="251" t="s">
        <v>320</v>
      </c>
      <c r="C13" s="10" t="s">
        <v>293</v>
      </c>
      <c r="D13" s="10">
        <v>1</v>
      </c>
      <c r="E13" s="10" t="s">
        <v>18</v>
      </c>
      <c r="F13" s="31">
        <v>355320</v>
      </c>
      <c r="G13" s="243">
        <v>1</v>
      </c>
      <c r="H13" s="243">
        <v>1</v>
      </c>
      <c r="I13" s="243">
        <v>1</v>
      </c>
      <c r="J13" s="243" t="s">
        <v>17</v>
      </c>
      <c r="K13" s="243" t="s">
        <v>17</v>
      </c>
      <c r="L13" s="243" t="s">
        <v>17</v>
      </c>
      <c r="M13" s="250">
        <v>12000</v>
      </c>
      <c r="N13" s="250">
        <v>12000</v>
      </c>
      <c r="O13" s="250">
        <v>12000</v>
      </c>
      <c r="P13" s="246">
        <f t="shared" si="2"/>
        <v>367320</v>
      </c>
      <c r="Q13" s="245">
        <f t="shared" si="0"/>
        <v>379320</v>
      </c>
      <c r="R13" s="245">
        <f t="shared" si="1"/>
        <v>391320</v>
      </c>
      <c r="S13" s="10" t="s">
        <v>147</v>
      </c>
    </row>
    <row r="14" spans="1:19" ht="15.75">
      <c r="A14" s="10">
        <v>6</v>
      </c>
      <c r="B14" s="251" t="s">
        <v>353</v>
      </c>
      <c r="C14" s="10" t="s">
        <v>293</v>
      </c>
      <c r="D14" s="10">
        <v>1</v>
      </c>
      <c r="E14" s="10" t="s">
        <v>18</v>
      </c>
      <c r="F14" s="11" t="s">
        <v>18</v>
      </c>
      <c r="G14" s="243">
        <v>1</v>
      </c>
      <c r="H14" s="243">
        <v>1</v>
      </c>
      <c r="I14" s="243">
        <v>1</v>
      </c>
      <c r="J14" s="461" t="s">
        <v>318</v>
      </c>
      <c r="K14" s="243" t="s">
        <v>17</v>
      </c>
      <c r="L14" s="243" t="s">
        <v>17</v>
      </c>
      <c r="M14" s="467">
        <v>355320</v>
      </c>
      <c r="N14" s="250">
        <v>12000</v>
      </c>
      <c r="O14" s="250">
        <v>12000</v>
      </c>
      <c r="P14" s="246">
        <f>+M14:M23</f>
        <v>355320</v>
      </c>
      <c r="Q14" s="245">
        <f t="shared" si="0"/>
        <v>367320</v>
      </c>
      <c r="R14" s="245">
        <f t="shared" si="1"/>
        <v>379320</v>
      </c>
      <c r="S14" s="10" t="s">
        <v>113</v>
      </c>
    </row>
    <row r="15" spans="1:19" s="254" customFormat="1" ht="15.75">
      <c r="A15" s="10">
        <v>7</v>
      </c>
      <c r="B15" s="469" t="s">
        <v>326</v>
      </c>
      <c r="C15" s="253" t="s">
        <v>18</v>
      </c>
      <c r="D15" s="10">
        <v>1</v>
      </c>
      <c r="E15" s="10">
        <v>1</v>
      </c>
      <c r="F15" s="11">
        <v>168360</v>
      </c>
      <c r="G15" s="243">
        <v>1</v>
      </c>
      <c r="H15" s="243">
        <v>1</v>
      </c>
      <c r="I15" s="243">
        <v>1</v>
      </c>
      <c r="J15" s="243" t="s">
        <v>17</v>
      </c>
      <c r="K15" s="243" t="s">
        <v>17</v>
      </c>
      <c r="L15" s="243" t="s">
        <v>17</v>
      </c>
      <c r="M15" s="467">
        <v>6480</v>
      </c>
      <c r="N15" s="250">
        <v>6840</v>
      </c>
      <c r="O15" s="250">
        <v>6960</v>
      </c>
      <c r="P15" s="246">
        <f t="shared" si="2"/>
        <v>174840</v>
      </c>
      <c r="Q15" s="245">
        <f t="shared" si="0"/>
        <v>181680</v>
      </c>
      <c r="R15" s="245">
        <f t="shared" si="1"/>
        <v>188640</v>
      </c>
      <c r="S15" s="253"/>
    </row>
    <row r="16" spans="1:19" s="254" customFormat="1" ht="15.75">
      <c r="A16" s="10"/>
      <c r="B16" s="280" t="s">
        <v>49</v>
      </c>
      <c r="C16" s="255"/>
      <c r="D16" s="253"/>
      <c r="E16" s="256"/>
      <c r="F16" s="11"/>
      <c r="G16" s="255"/>
      <c r="H16" s="253"/>
      <c r="I16" s="253"/>
      <c r="J16" s="243"/>
      <c r="K16" s="243" t="s">
        <v>17</v>
      </c>
      <c r="L16" s="243" t="s">
        <v>17</v>
      </c>
      <c r="M16" s="467"/>
      <c r="N16" s="250"/>
      <c r="O16" s="250"/>
      <c r="P16" s="246">
        <f t="shared" si="2"/>
        <v>0</v>
      </c>
      <c r="Q16" s="245">
        <f t="shared" si="0"/>
        <v>0</v>
      </c>
      <c r="R16" s="245">
        <f t="shared" si="1"/>
        <v>0</v>
      </c>
      <c r="S16" s="253"/>
    </row>
    <row r="17" spans="1:19" s="254" customFormat="1" ht="15.75">
      <c r="A17" s="10">
        <v>8</v>
      </c>
      <c r="B17" s="251" t="s">
        <v>187</v>
      </c>
      <c r="C17" s="255" t="s">
        <v>18</v>
      </c>
      <c r="D17" s="10">
        <v>1</v>
      </c>
      <c r="E17" s="20">
        <v>1</v>
      </c>
      <c r="F17" s="11">
        <v>149760</v>
      </c>
      <c r="G17" s="243">
        <v>1</v>
      </c>
      <c r="H17" s="243">
        <v>1</v>
      </c>
      <c r="I17" s="243">
        <v>1</v>
      </c>
      <c r="J17" s="243" t="s">
        <v>17</v>
      </c>
      <c r="K17" s="243" t="s">
        <v>17</v>
      </c>
      <c r="L17" s="243" t="s">
        <v>17</v>
      </c>
      <c r="M17" s="467">
        <v>6000</v>
      </c>
      <c r="N17" s="250">
        <v>6240</v>
      </c>
      <c r="O17" s="250">
        <v>6480</v>
      </c>
      <c r="P17" s="246">
        <f t="shared" si="2"/>
        <v>155760</v>
      </c>
      <c r="Q17" s="245">
        <f t="shared" si="0"/>
        <v>162000</v>
      </c>
      <c r="R17" s="245">
        <f t="shared" si="1"/>
        <v>168480</v>
      </c>
      <c r="S17" s="253"/>
    </row>
    <row r="18" spans="1:19" s="254" customFormat="1" ht="15.75">
      <c r="A18" s="10">
        <v>9</v>
      </c>
      <c r="B18" s="251" t="s">
        <v>323</v>
      </c>
      <c r="C18" s="255" t="s">
        <v>18</v>
      </c>
      <c r="D18" s="10">
        <v>1</v>
      </c>
      <c r="E18" s="20">
        <v>1</v>
      </c>
      <c r="F18" s="11">
        <v>138000</v>
      </c>
      <c r="G18" s="243">
        <v>1</v>
      </c>
      <c r="H18" s="243">
        <v>1</v>
      </c>
      <c r="I18" s="243">
        <v>1</v>
      </c>
      <c r="J18" s="243" t="s">
        <v>17</v>
      </c>
      <c r="K18" s="243" t="s">
        <v>17</v>
      </c>
      <c r="L18" s="243" t="s">
        <v>17</v>
      </c>
      <c r="M18" s="467">
        <v>5520</v>
      </c>
      <c r="N18" s="250">
        <v>6360</v>
      </c>
      <c r="O18" s="250">
        <v>6600</v>
      </c>
      <c r="P18" s="246">
        <f t="shared" si="2"/>
        <v>143520</v>
      </c>
      <c r="Q18" s="245">
        <f t="shared" si="0"/>
        <v>149880</v>
      </c>
      <c r="R18" s="245">
        <f t="shared" si="1"/>
        <v>156480</v>
      </c>
      <c r="S18" s="253"/>
    </row>
    <row r="19" spans="1:19" s="254" customFormat="1" ht="15.75">
      <c r="A19" s="253">
        <v>10</v>
      </c>
      <c r="B19" s="281" t="s">
        <v>54</v>
      </c>
      <c r="C19" s="255"/>
      <c r="D19" s="253"/>
      <c r="E19" s="256"/>
      <c r="F19" s="11"/>
      <c r="G19" s="243"/>
      <c r="H19" s="243"/>
      <c r="I19" s="243"/>
      <c r="J19" s="243"/>
      <c r="K19" s="243"/>
      <c r="L19" s="243"/>
      <c r="M19" s="467"/>
      <c r="N19" s="250"/>
      <c r="O19" s="250"/>
      <c r="P19" s="246"/>
      <c r="Q19" s="245"/>
      <c r="R19" s="245"/>
      <c r="S19" s="253"/>
    </row>
    <row r="20" spans="1:19" ht="15.75">
      <c r="A20" s="10">
        <v>11</v>
      </c>
      <c r="B20" s="251" t="s">
        <v>348</v>
      </c>
      <c r="C20" s="12" t="s">
        <v>18</v>
      </c>
      <c r="D20" s="10">
        <v>1</v>
      </c>
      <c r="E20" s="20">
        <v>1</v>
      </c>
      <c r="F20" s="11">
        <f>9000*12</f>
        <v>108000</v>
      </c>
      <c r="G20" s="12" t="s">
        <v>327</v>
      </c>
      <c r="H20" s="10">
        <v>1</v>
      </c>
      <c r="I20" s="10">
        <v>1</v>
      </c>
      <c r="J20" s="243"/>
      <c r="K20" s="243" t="s">
        <v>17</v>
      </c>
      <c r="L20" s="243" t="s">
        <v>17</v>
      </c>
      <c r="M20" s="468" t="s">
        <v>17</v>
      </c>
      <c r="N20" s="257" t="s">
        <v>17</v>
      </c>
      <c r="O20" s="257" t="s">
        <v>17</v>
      </c>
      <c r="P20" s="246">
        <f>+F20:F25</f>
        <v>108000</v>
      </c>
      <c r="Q20" s="245">
        <f>+P20:P25</f>
        <v>108000</v>
      </c>
      <c r="R20" s="245">
        <f>+Q20:Q25</f>
        <v>108000</v>
      </c>
      <c r="S20" s="312"/>
    </row>
    <row r="21" spans="1:19" ht="15.75">
      <c r="A21" s="10">
        <v>12</v>
      </c>
      <c r="B21" s="251" t="s">
        <v>349</v>
      </c>
      <c r="C21" s="12" t="s">
        <v>18</v>
      </c>
      <c r="D21" s="10">
        <v>2</v>
      </c>
      <c r="E21" s="20">
        <v>2</v>
      </c>
      <c r="F21" s="11">
        <f>12*9000*2</f>
        <v>216000</v>
      </c>
      <c r="G21" s="243">
        <v>2</v>
      </c>
      <c r="H21" s="243">
        <v>2</v>
      </c>
      <c r="I21" s="243">
        <v>2</v>
      </c>
      <c r="J21" s="243" t="s">
        <v>17</v>
      </c>
      <c r="K21" s="243" t="s">
        <v>17</v>
      </c>
      <c r="L21" s="243" t="s">
        <v>17</v>
      </c>
      <c r="M21" s="468" t="s">
        <v>17</v>
      </c>
      <c r="N21" s="257" t="s">
        <v>17</v>
      </c>
      <c r="O21" s="257" t="s">
        <v>17</v>
      </c>
      <c r="P21" s="246">
        <f>+F21:F26</f>
        <v>216000</v>
      </c>
      <c r="Q21" s="245">
        <f>+P21:P26</f>
        <v>216000</v>
      </c>
      <c r="R21" s="245">
        <f>+Q21:Q26</f>
        <v>216000</v>
      </c>
      <c r="S21" s="312"/>
    </row>
    <row r="22" spans="1:19" ht="15.75">
      <c r="A22" s="10">
        <v>13</v>
      </c>
      <c r="B22" s="251" t="s">
        <v>349</v>
      </c>
      <c r="C22" s="12" t="s">
        <v>18</v>
      </c>
      <c r="D22" s="10">
        <v>1</v>
      </c>
      <c r="E22" s="20">
        <v>0</v>
      </c>
      <c r="F22" s="11">
        <f>9000*12</f>
        <v>108000</v>
      </c>
      <c r="G22" s="243">
        <v>1</v>
      </c>
      <c r="H22" s="243">
        <v>1</v>
      </c>
      <c r="I22" s="243">
        <v>1</v>
      </c>
      <c r="J22" s="461" t="s">
        <v>318</v>
      </c>
      <c r="K22" s="243" t="s">
        <v>17</v>
      </c>
      <c r="L22" s="243" t="s">
        <v>17</v>
      </c>
      <c r="M22" s="468" t="s">
        <v>17</v>
      </c>
      <c r="N22" s="257" t="s">
        <v>17</v>
      </c>
      <c r="O22" s="257" t="s">
        <v>17</v>
      </c>
      <c r="P22" s="246">
        <f>+F22:F27</f>
        <v>108000</v>
      </c>
      <c r="Q22" s="245">
        <f>+F22:F27</f>
        <v>108000</v>
      </c>
      <c r="R22" s="245">
        <f>+F22:F27</f>
        <v>108000</v>
      </c>
      <c r="S22" s="10" t="s">
        <v>113</v>
      </c>
    </row>
    <row r="23" spans="1:19" s="21" customFormat="1" ht="15.75">
      <c r="A23" s="93"/>
      <c r="B23" s="88" t="s">
        <v>201</v>
      </c>
      <c r="C23" s="94"/>
      <c r="D23" s="93"/>
      <c r="E23" s="447"/>
      <c r="F23" s="448"/>
      <c r="G23" s="94"/>
      <c r="H23" s="93"/>
      <c r="I23" s="93"/>
      <c r="J23" s="243"/>
      <c r="K23" s="321"/>
      <c r="L23" s="321"/>
      <c r="M23" s="466"/>
      <c r="N23" s="445"/>
      <c r="O23" s="445"/>
      <c r="P23" s="246"/>
      <c r="Q23" s="245"/>
      <c r="R23" s="245"/>
      <c r="S23" s="450"/>
    </row>
    <row r="24" spans="1:256" ht="15.75">
      <c r="A24" s="451"/>
      <c r="B24" s="283" t="s">
        <v>197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246"/>
      <c r="Q24" s="245"/>
      <c r="R24" s="245"/>
      <c r="S24" s="452"/>
      <c r="T24" s="453"/>
      <c r="U24" s="451" t="s">
        <v>197</v>
      </c>
      <c r="V24" s="451" t="s">
        <v>197</v>
      </c>
      <c r="W24" s="451" t="s">
        <v>197</v>
      </c>
      <c r="X24" s="451" t="s">
        <v>197</v>
      </c>
      <c r="Y24" s="451" t="s">
        <v>197</v>
      </c>
      <c r="Z24" s="451" t="s">
        <v>197</v>
      </c>
      <c r="AA24" s="451" t="s">
        <v>197</v>
      </c>
      <c r="AB24" s="451" t="s">
        <v>197</v>
      </c>
      <c r="AC24" s="451" t="s">
        <v>197</v>
      </c>
      <c r="AD24" s="451" t="s">
        <v>197</v>
      </c>
      <c r="AE24" s="451" t="s">
        <v>197</v>
      </c>
      <c r="AF24" s="451" t="s">
        <v>197</v>
      </c>
      <c r="AG24" s="451" t="s">
        <v>197</v>
      </c>
      <c r="AH24" s="451" t="s">
        <v>197</v>
      </c>
      <c r="AI24" s="451" t="s">
        <v>197</v>
      </c>
      <c r="AJ24" s="451" t="s">
        <v>197</v>
      </c>
      <c r="AK24" s="451" t="s">
        <v>197</v>
      </c>
      <c r="AL24" s="451" t="s">
        <v>197</v>
      </c>
      <c r="AM24" s="451" t="s">
        <v>197</v>
      </c>
      <c r="AN24" s="451" t="s">
        <v>197</v>
      </c>
      <c r="AO24" s="451" t="s">
        <v>197</v>
      </c>
      <c r="AP24" s="451" t="s">
        <v>197</v>
      </c>
      <c r="AQ24" s="451" t="s">
        <v>197</v>
      </c>
      <c r="AR24" s="451" t="s">
        <v>197</v>
      </c>
      <c r="AS24" s="451" t="s">
        <v>197</v>
      </c>
      <c r="AT24" s="451" t="s">
        <v>197</v>
      </c>
      <c r="AU24" s="451" t="s">
        <v>197</v>
      </c>
      <c r="AV24" s="451" t="s">
        <v>197</v>
      </c>
      <c r="AW24" s="451" t="s">
        <v>197</v>
      </c>
      <c r="AX24" s="451" t="s">
        <v>197</v>
      </c>
      <c r="AY24" s="451" t="s">
        <v>197</v>
      </c>
      <c r="AZ24" s="451" t="s">
        <v>197</v>
      </c>
      <c r="BA24" s="451" t="s">
        <v>197</v>
      </c>
      <c r="BB24" s="451" t="s">
        <v>197</v>
      </c>
      <c r="BC24" s="451" t="s">
        <v>197</v>
      </c>
      <c r="BD24" s="451" t="s">
        <v>197</v>
      </c>
      <c r="BE24" s="451" t="s">
        <v>197</v>
      </c>
      <c r="BF24" s="451" t="s">
        <v>197</v>
      </c>
      <c r="BG24" s="451" t="s">
        <v>197</v>
      </c>
      <c r="BH24" s="451" t="s">
        <v>197</v>
      </c>
      <c r="BI24" s="451" t="s">
        <v>197</v>
      </c>
      <c r="BJ24" s="451" t="s">
        <v>197</v>
      </c>
      <c r="BK24" s="451" t="s">
        <v>197</v>
      </c>
      <c r="BL24" s="451" t="s">
        <v>197</v>
      </c>
      <c r="BM24" s="451" t="s">
        <v>197</v>
      </c>
      <c r="BN24" s="451" t="s">
        <v>197</v>
      </c>
      <c r="BO24" s="451" t="s">
        <v>197</v>
      </c>
      <c r="BP24" s="451" t="s">
        <v>197</v>
      </c>
      <c r="BQ24" s="451" t="s">
        <v>197</v>
      </c>
      <c r="BR24" s="451" t="s">
        <v>197</v>
      </c>
      <c r="BS24" s="451" t="s">
        <v>197</v>
      </c>
      <c r="BT24" s="451" t="s">
        <v>197</v>
      </c>
      <c r="BU24" s="451" t="s">
        <v>197</v>
      </c>
      <c r="BV24" s="451" t="s">
        <v>197</v>
      </c>
      <c r="BW24" s="451" t="s">
        <v>197</v>
      </c>
      <c r="BX24" s="451" t="s">
        <v>197</v>
      </c>
      <c r="BY24" s="451" t="s">
        <v>197</v>
      </c>
      <c r="BZ24" s="451" t="s">
        <v>197</v>
      </c>
      <c r="CA24" s="451" t="s">
        <v>197</v>
      </c>
      <c r="CB24" s="451" t="s">
        <v>197</v>
      </c>
      <c r="CC24" s="451" t="s">
        <v>197</v>
      </c>
      <c r="CD24" s="451" t="s">
        <v>197</v>
      </c>
      <c r="CE24" s="451" t="s">
        <v>197</v>
      </c>
      <c r="CF24" s="451" t="s">
        <v>197</v>
      </c>
      <c r="CG24" s="451" t="s">
        <v>197</v>
      </c>
      <c r="CH24" s="451" t="s">
        <v>197</v>
      </c>
      <c r="CI24" s="451" t="s">
        <v>197</v>
      </c>
      <c r="CJ24" s="451" t="s">
        <v>197</v>
      </c>
      <c r="CK24" s="451" t="s">
        <v>197</v>
      </c>
      <c r="CL24" s="451" t="s">
        <v>197</v>
      </c>
      <c r="CM24" s="451" t="s">
        <v>197</v>
      </c>
      <c r="CN24" s="451" t="s">
        <v>197</v>
      </c>
      <c r="CO24" s="451" t="s">
        <v>197</v>
      </c>
      <c r="CP24" s="451" t="s">
        <v>197</v>
      </c>
      <c r="CQ24" s="451" t="s">
        <v>197</v>
      </c>
      <c r="CR24" s="451" t="s">
        <v>197</v>
      </c>
      <c r="CS24" s="451" t="s">
        <v>197</v>
      </c>
      <c r="CT24" s="451" t="s">
        <v>197</v>
      </c>
      <c r="CU24" s="451" t="s">
        <v>197</v>
      </c>
      <c r="CV24" s="451" t="s">
        <v>197</v>
      </c>
      <c r="CW24" s="451" t="s">
        <v>197</v>
      </c>
      <c r="CX24" s="451" t="s">
        <v>197</v>
      </c>
      <c r="CY24" s="451" t="s">
        <v>197</v>
      </c>
      <c r="CZ24" s="451" t="s">
        <v>197</v>
      </c>
      <c r="DA24" s="451" t="s">
        <v>197</v>
      </c>
      <c r="DB24" s="451" t="s">
        <v>197</v>
      </c>
      <c r="DC24" s="451" t="s">
        <v>197</v>
      </c>
      <c r="DD24" s="451" t="s">
        <v>197</v>
      </c>
      <c r="DE24" s="451" t="s">
        <v>197</v>
      </c>
      <c r="DF24" s="451" t="s">
        <v>197</v>
      </c>
      <c r="DG24" s="451" t="s">
        <v>197</v>
      </c>
      <c r="DH24" s="451" t="s">
        <v>197</v>
      </c>
      <c r="DI24" s="451" t="s">
        <v>197</v>
      </c>
      <c r="DJ24" s="451" t="s">
        <v>197</v>
      </c>
      <c r="DK24" s="451" t="s">
        <v>197</v>
      </c>
      <c r="DL24" s="451" t="s">
        <v>197</v>
      </c>
      <c r="DM24" s="451" t="s">
        <v>197</v>
      </c>
      <c r="DN24" s="451" t="s">
        <v>197</v>
      </c>
      <c r="DO24" s="451" t="s">
        <v>197</v>
      </c>
      <c r="DP24" s="451" t="s">
        <v>197</v>
      </c>
      <c r="DQ24" s="451" t="s">
        <v>197</v>
      </c>
      <c r="DR24" s="451" t="s">
        <v>197</v>
      </c>
      <c r="DS24" s="451" t="s">
        <v>197</v>
      </c>
      <c r="DT24" s="451" t="s">
        <v>197</v>
      </c>
      <c r="DU24" s="451" t="s">
        <v>197</v>
      </c>
      <c r="DV24" s="451" t="s">
        <v>197</v>
      </c>
      <c r="DW24" s="451" t="s">
        <v>197</v>
      </c>
      <c r="DX24" s="451" t="s">
        <v>197</v>
      </c>
      <c r="DY24" s="451" t="s">
        <v>197</v>
      </c>
      <c r="DZ24" s="451" t="s">
        <v>197</v>
      </c>
      <c r="EA24" s="451" t="s">
        <v>197</v>
      </c>
      <c r="EB24" s="451" t="s">
        <v>197</v>
      </c>
      <c r="EC24" s="451" t="s">
        <v>197</v>
      </c>
      <c r="ED24" s="451" t="s">
        <v>197</v>
      </c>
      <c r="EE24" s="451" t="s">
        <v>197</v>
      </c>
      <c r="EF24" s="451" t="s">
        <v>197</v>
      </c>
      <c r="EG24" s="451" t="s">
        <v>197</v>
      </c>
      <c r="EH24" s="451" t="s">
        <v>197</v>
      </c>
      <c r="EI24" s="451" t="s">
        <v>197</v>
      </c>
      <c r="EJ24" s="451" t="s">
        <v>197</v>
      </c>
      <c r="EK24" s="451" t="s">
        <v>197</v>
      </c>
      <c r="EL24" s="451" t="s">
        <v>197</v>
      </c>
      <c r="EM24" s="451" t="s">
        <v>197</v>
      </c>
      <c r="EN24" s="451" t="s">
        <v>197</v>
      </c>
      <c r="EO24" s="451" t="s">
        <v>197</v>
      </c>
      <c r="EP24" s="451" t="s">
        <v>197</v>
      </c>
      <c r="EQ24" s="451" t="s">
        <v>197</v>
      </c>
      <c r="ER24" s="451" t="s">
        <v>197</v>
      </c>
      <c r="ES24" s="451" t="s">
        <v>197</v>
      </c>
      <c r="ET24" s="451" t="s">
        <v>197</v>
      </c>
      <c r="EU24" s="451" t="s">
        <v>197</v>
      </c>
      <c r="EV24" s="451" t="s">
        <v>197</v>
      </c>
      <c r="EW24" s="451" t="s">
        <v>197</v>
      </c>
      <c r="EX24" s="451" t="s">
        <v>197</v>
      </c>
      <c r="EY24" s="451" t="s">
        <v>197</v>
      </c>
      <c r="EZ24" s="451" t="s">
        <v>197</v>
      </c>
      <c r="FA24" s="451" t="s">
        <v>197</v>
      </c>
      <c r="FB24" s="451" t="s">
        <v>197</v>
      </c>
      <c r="FC24" s="451" t="s">
        <v>197</v>
      </c>
      <c r="FD24" s="451" t="s">
        <v>197</v>
      </c>
      <c r="FE24" s="451" t="s">
        <v>197</v>
      </c>
      <c r="FF24" s="451" t="s">
        <v>197</v>
      </c>
      <c r="FG24" s="451" t="s">
        <v>197</v>
      </c>
      <c r="FH24" s="451" t="s">
        <v>197</v>
      </c>
      <c r="FI24" s="451" t="s">
        <v>197</v>
      </c>
      <c r="FJ24" s="451" t="s">
        <v>197</v>
      </c>
      <c r="FK24" s="451" t="s">
        <v>197</v>
      </c>
      <c r="FL24" s="451" t="s">
        <v>197</v>
      </c>
      <c r="FM24" s="451" t="s">
        <v>197</v>
      </c>
      <c r="FN24" s="451" t="s">
        <v>197</v>
      </c>
      <c r="FO24" s="451" t="s">
        <v>197</v>
      </c>
      <c r="FP24" s="451" t="s">
        <v>197</v>
      </c>
      <c r="FQ24" s="451" t="s">
        <v>197</v>
      </c>
      <c r="FR24" s="451" t="s">
        <v>197</v>
      </c>
      <c r="FS24" s="451" t="s">
        <v>197</v>
      </c>
      <c r="FT24" s="451" t="s">
        <v>197</v>
      </c>
      <c r="FU24" s="451" t="s">
        <v>197</v>
      </c>
      <c r="FV24" s="451" t="s">
        <v>197</v>
      </c>
      <c r="FW24" s="451" t="s">
        <v>197</v>
      </c>
      <c r="FX24" s="451" t="s">
        <v>197</v>
      </c>
      <c r="FY24" s="451" t="s">
        <v>197</v>
      </c>
      <c r="FZ24" s="451" t="s">
        <v>197</v>
      </c>
      <c r="GA24" s="451" t="s">
        <v>197</v>
      </c>
      <c r="GB24" s="451" t="s">
        <v>197</v>
      </c>
      <c r="GC24" s="451" t="s">
        <v>197</v>
      </c>
      <c r="GD24" s="451" t="s">
        <v>197</v>
      </c>
      <c r="GE24" s="451" t="s">
        <v>197</v>
      </c>
      <c r="GF24" s="451" t="s">
        <v>197</v>
      </c>
      <c r="GG24" s="451" t="s">
        <v>197</v>
      </c>
      <c r="GH24" s="451" t="s">
        <v>197</v>
      </c>
      <c r="GI24" s="451" t="s">
        <v>197</v>
      </c>
      <c r="GJ24" s="451" t="s">
        <v>197</v>
      </c>
      <c r="GK24" s="451" t="s">
        <v>197</v>
      </c>
      <c r="GL24" s="451" t="s">
        <v>197</v>
      </c>
      <c r="GM24" s="451" t="s">
        <v>197</v>
      </c>
      <c r="GN24" s="451" t="s">
        <v>197</v>
      </c>
      <c r="GO24" s="451" t="s">
        <v>197</v>
      </c>
      <c r="GP24" s="451" t="s">
        <v>197</v>
      </c>
      <c r="GQ24" s="451" t="s">
        <v>197</v>
      </c>
      <c r="GR24" s="451" t="s">
        <v>197</v>
      </c>
      <c r="GS24" s="451" t="s">
        <v>197</v>
      </c>
      <c r="GT24" s="451" t="s">
        <v>197</v>
      </c>
      <c r="GU24" s="451" t="s">
        <v>197</v>
      </c>
      <c r="GV24" s="451" t="s">
        <v>197</v>
      </c>
      <c r="GW24" s="451" t="s">
        <v>197</v>
      </c>
      <c r="GX24" s="451" t="s">
        <v>197</v>
      </c>
      <c r="GY24" s="451" t="s">
        <v>197</v>
      </c>
      <c r="GZ24" s="451" t="s">
        <v>197</v>
      </c>
      <c r="HA24" s="451" t="s">
        <v>197</v>
      </c>
      <c r="HB24" s="451" t="s">
        <v>197</v>
      </c>
      <c r="HC24" s="451" t="s">
        <v>197</v>
      </c>
      <c r="HD24" s="451" t="s">
        <v>197</v>
      </c>
      <c r="HE24" s="451" t="s">
        <v>197</v>
      </c>
      <c r="HF24" s="451" t="s">
        <v>197</v>
      </c>
      <c r="HG24" s="451" t="s">
        <v>197</v>
      </c>
      <c r="HH24" s="451" t="s">
        <v>197</v>
      </c>
      <c r="HI24" s="451" t="s">
        <v>197</v>
      </c>
      <c r="HJ24" s="451" t="s">
        <v>197</v>
      </c>
      <c r="HK24" s="451" t="s">
        <v>197</v>
      </c>
      <c r="HL24" s="451" t="s">
        <v>197</v>
      </c>
      <c r="HM24" s="451" t="s">
        <v>197</v>
      </c>
      <c r="HN24" s="451" t="s">
        <v>197</v>
      </c>
      <c r="HO24" s="451" t="s">
        <v>197</v>
      </c>
      <c r="HP24" s="451" t="s">
        <v>197</v>
      </c>
      <c r="HQ24" s="451" t="s">
        <v>197</v>
      </c>
      <c r="HR24" s="451" t="s">
        <v>197</v>
      </c>
      <c r="HS24" s="451" t="s">
        <v>197</v>
      </c>
      <c r="HT24" s="451" t="s">
        <v>197</v>
      </c>
      <c r="HU24" s="451" t="s">
        <v>197</v>
      </c>
      <c r="HV24" s="451" t="s">
        <v>197</v>
      </c>
      <c r="HW24" s="451" t="s">
        <v>197</v>
      </c>
      <c r="HX24" s="451" t="s">
        <v>197</v>
      </c>
      <c r="HY24" s="451" t="s">
        <v>197</v>
      </c>
      <c r="HZ24" s="451" t="s">
        <v>197</v>
      </c>
      <c r="IA24" s="451" t="s">
        <v>197</v>
      </c>
      <c r="IB24" s="451" t="s">
        <v>197</v>
      </c>
      <c r="IC24" s="451" t="s">
        <v>197</v>
      </c>
      <c r="ID24" s="451" t="s">
        <v>197</v>
      </c>
      <c r="IE24" s="451" t="s">
        <v>197</v>
      </c>
      <c r="IF24" s="451" t="s">
        <v>197</v>
      </c>
      <c r="IG24" s="451" t="s">
        <v>197</v>
      </c>
      <c r="IH24" s="451" t="s">
        <v>197</v>
      </c>
      <c r="II24" s="451" t="s">
        <v>197</v>
      </c>
      <c r="IJ24" s="451" t="s">
        <v>197</v>
      </c>
      <c r="IK24" s="451" t="s">
        <v>197</v>
      </c>
      <c r="IL24" s="451" t="s">
        <v>197</v>
      </c>
      <c r="IM24" s="451" t="s">
        <v>197</v>
      </c>
      <c r="IN24" s="451" t="s">
        <v>197</v>
      </c>
      <c r="IO24" s="451" t="s">
        <v>197</v>
      </c>
      <c r="IP24" s="451" t="s">
        <v>197</v>
      </c>
      <c r="IQ24" s="451" t="s">
        <v>197</v>
      </c>
      <c r="IR24" s="451" t="s">
        <v>197</v>
      </c>
      <c r="IS24" s="451" t="s">
        <v>197</v>
      </c>
      <c r="IT24" s="451" t="s">
        <v>197</v>
      </c>
      <c r="IU24" s="451" t="s">
        <v>197</v>
      </c>
      <c r="IV24" s="451" t="s">
        <v>197</v>
      </c>
    </row>
    <row r="25" spans="1:19" ht="15.75">
      <c r="A25" s="10">
        <v>14</v>
      </c>
      <c r="B25" s="251" t="s">
        <v>298</v>
      </c>
      <c r="C25" s="12" t="s">
        <v>267</v>
      </c>
      <c r="D25" s="10">
        <v>1</v>
      </c>
      <c r="E25" s="12" t="s">
        <v>18</v>
      </c>
      <c r="F25" s="11">
        <v>435600</v>
      </c>
      <c r="G25" s="243">
        <v>1</v>
      </c>
      <c r="H25" s="243">
        <v>1</v>
      </c>
      <c r="I25" s="243">
        <v>1</v>
      </c>
      <c r="J25" s="243" t="s">
        <v>17</v>
      </c>
      <c r="K25" s="243" t="s">
        <v>17</v>
      </c>
      <c r="L25" s="243" t="s">
        <v>17</v>
      </c>
      <c r="M25" s="249">
        <v>13620</v>
      </c>
      <c r="N25" s="249">
        <v>13620</v>
      </c>
      <c r="O25" s="249">
        <v>13620</v>
      </c>
      <c r="P25" s="246">
        <f t="shared" si="2"/>
        <v>449220</v>
      </c>
      <c r="Q25" s="245">
        <f aca="true" t="shared" si="3" ref="Q25:R28">+P25+N25</f>
        <v>462840</v>
      </c>
      <c r="R25" s="245">
        <f t="shared" si="3"/>
        <v>476460</v>
      </c>
      <c r="S25" s="312" t="s">
        <v>147</v>
      </c>
    </row>
    <row r="26" spans="1:19" ht="15.75">
      <c r="A26" s="10">
        <v>15</v>
      </c>
      <c r="B26" s="248" t="s">
        <v>191</v>
      </c>
      <c r="C26" s="12" t="s">
        <v>292</v>
      </c>
      <c r="D26" s="10">
        <v>1</v>
      </c>
      <c r="E26" s="10">
        <v>1</v>
      </c>
      <c r="F26" s="31">
        <v>317520</v>
      </c>
      <c r="G26" s="243">
        <v>1</v>
      </c>
      <c r="H26" s="243">
        <v>1</v>
      </c>
      <c r="I26" s="243">
        <v>1</v>
      </c>
      <c r="J26" s="243" t="s">
        <v>17</v>
      </c>
      <c r="K26" s="243" t="s">
        <v>17</v>
      </c>
      <c r="L26" s="243" t="s">
        <v>17</v>
      </c>
      <c r="M26" s="258">
        <v>12240</v>
      </c>
      <c r="N26" s="250">
        <v>12960</v>
      </c>
      <c r="O26" s="250">
        <v>13440</v>
      </c>
      <c r="P26" s="246">
        <f t="shared" si="2"/>
        <v>329760</v>
      </c>
      <c r="Q26" s="245">
        <f t="shared" si="3"/>
        <v>342720</v>
      </c>
      <c r="R26" s="245">
        <f t="shared" si="3"/>
        <v>356160</v>
      </c>
      <c r="S26" s="312"/>
    </row>
    <row r="27" spans="1:19" ht="15.75">
      <c r="A27" s="10">
        <v>16</v>
      </c>
      <c r="B27" s="248" t="s">
        <v>192</v>
      </c>
      <c r="C27" s="12" t="s">
        <v>294</v>
      </c>
      <c r="D27" s="10">
        <v>1</v>
      </c>
      <c r="E27" s="10">
        <v>1</v>
      </c>
      <c r="F27" s="31">
        <v>245280</v>
      </c>
      <c r="G27" s="243">
        <v>1</v>
      </c>
      <c r="H27" s="243">
        <v>1</v>
      </c>
      <c r="I27" s="243">
        <v>1</v>
      </c>
      <c r="J27" s="243" t="s">
        <v>17</v>
      </c>
      <c r="K27" s="243" t="s">
        <v>17</v>
      </c>
      <c r="L27" s="243" t="s">
        <v>17</v>
      </c>
      <c r="M27" s="258">
        <v>8400</v>
      </c>
      <c r="N27" s="250">
        <v>8880</v>
      </c>
      <c r="O27" s="250">
        <v>8640</v>
      </c>
      <c r="P27" s="246">
        <f t="shared" si="2"/>
        <v>253680</v>
      </c>
      <c r="Q27" s="245">
        <f t="shared" si="3"/>
        <v>262560</v>
      </c>
      <c r="R27" s="245">
        <f t="shared" si="3"/>
        <v>271200</v>
      </c>
      <c r="S27" s="312"/>
    </row>
    <row r="28" spans="1:19" s="4" customFormat="1" ht="15.75">
      <c r="A28" s="10">
        <v>17</v>
      </c>
      <c r="B28" s="251" t="s">
        <v>16</v>
      </c>
      <c r="C28" s="12" t="s">
        <v>295</v>
      </c>
      <c r="D28" s="10">
        <v>1</v>
      </c>
      <c r="E28" s="10">
        <v>1</v>
      </c>
      <c r="F28" s="31">
        <v>329880</v>
      </c>
      <c r="G28" s="243">
        <v>1</v>
      </c>
      <c r="H28" s="243">
        <v>1</v>
      </c>
      <c r="I28" s="243">
        <v>1</v>
      </c>
      <c r="J28" s="243" t="s">
        <v>17</v>
      </c>
      <c r="K28" s="243" t="s">
        <v>17</v>
      </c>
      <c r="L28" s="243" t="s">
        <v>17</v>
      </c>
      <c r="M28" s="250">
        <v>11280</v>
      </c>
      <c r="N28" s="250">
        <v>10920</v>
      </c>
      <c r="O28" s="250">
        <v>11400</v>
      </c>
      <c r="P28" s="246">
        <f t="shared" si="2"/>
        <v>341160</v>
      </c>
      <c r="Q28" s="245">
        <f t="shared" si="3"/>
        <v>352080</v>
      </c>
      <c r="R28" s="245">
        <f t="shared" si="3"/>
        <v>363480</v>
      </c>
      <c r="S28" s="312"/>
    </row>
    <row r="29" spans="1:19" s="4" customFormat="1" ht="15.75">
      <c r="A29" s="10"/>
      <c r="B29" s="281" t="s">
        <v>49</v>
      </c>
      <c r="C29" s="12"/>
      <c r="D29" s="10"/>
      <c r="E29" s="10"/>
      <c r="F29" s="11"/>
      <c r="G29" s="12"/>
      <c r="H29" s="10"/>
      <c r="I29" s="10"/>
      <c r="J29" s="243"/>
      <c r="K29" s="243"/>
      <c r="L29" s="243"/>
      <c r="M29" s="250"/>
      <c r="N29" s="250"/>
      <c r="O29" s="250"/>
      <c r="P29" s="249"/>
      <c r="Q29" s="250"/>
      <c r="R29" s="250"/>
      <c r="S29" s="312"/>
    </row>
    <row r="30" spans="1:19" s="4" customFormat="1" ht="15.75">
      <c r="A30" s="10">
        <v>18</v>
      </c>
      <c r="B30" s="251" t="s">
        <v>53</v>
      </c>
      <c r="C30" s="12" t="s">
        <v>18</v>
      </c>
      <c r="D30" s="10">
        <v>1</v>
      </c>
      <c r="E30" s="10">
        <v>1</v>
      </c>
      <c r="F30" s="11">
        <v>155760</v>
      </c>
      <c r="G30" s="243">
        <v>1</v>
      </c>
      <c r="H30" s="243">
        <v>1</v>
      </c>
      <c r="I30" s="243">
        <v>1</v>
      </c>
      <c r="J30" s="243" t="s">
        <v>17</v>
      </c>
      <c r="K30" s="243" t="s">
        <v>17</v>
      </c>
      <c r="L30" s="243" t="s">
        <v>17</v>
      </c>
      <c r="M30" s="250">
        <v>6240</v>
      </c>
      <c r="N30" s="250">
        <v>6480</v>
      </c>
      <c r="O30" s="250">
        <v>6840</v>
      </c>
      <c r="P30" s="249">
        <f>+F30+M30</f>
        <v>162000</v>
      </c>
      <c r="Q30" s="250">
        <f aca="true" t="shared" si="4" ref="Q30:R36">+P30+N30</f>
        <v>168480</v>
      </c>
      <c r="R30" s="250">
        <f t="shared" si="4"/>
        <v>175320</v>
      </c>
      <c r="S30" s="312"/>
    </row>
    <row r="31" spans="1:19" s="4" customFormat="1" ht="15.75">
      <c r="A31" s="10">
        <v>19</v>
      </c>
      <c r="B31" s="248" t="s">
        <v>50</v>
      </c>
      <c r="C31" s="12" t="s">
        <v>18</v>
      </c>
      <c r="D31" s="10">
        <v>1</v>
      </c>
      <c r="E31" s="10">
        <v>1</v>
      </c>
      <c r="F31" s="11">
        <v>133920</v>
      </c>
      <c r="G31" s="243">
        <v>1</v>
      </c>
      <c r="H31" s="243">
        <v>1</v>
      </c>
      <c r="I31" s="243">
        <v>1</v>
      </c>
      <c r="J31" s="243" t="s">
        <v>17</v>
      </c>
      <c r="K31" s="243" t="s">
        <v>17</v>
      </c>
      <c r="L31" s="243" t="s">
        <v>17</v>
      </c>
      <c r="M31" s="250">
        <v>5400</v>
      </c>
      <c r="N31" s="250">
        <v>5640</v>
      </c>
      <c r="O31" s="250">
        <v>5880</v>
      </c>
      <c r="P31" s="249">
        <f aca="true" t="shared" si="5" ref="P31:P45">+F31+M31</f>
        <v>139320</v>
      </c>
      <c r="Q31" s="250">
        <f t="shared" si="4"/>
        <v>144960</v>
      </c>
      <c r="R31" s="250">
        <f t="shared" si="4"/>
        <v>150840</v>
      </c>
      <c r="S31" s="312"/>
    </row>
    <row r="32" spans="1:19" s="4" customFormat="1" ht="15.75">
      <c r="A32" s="10"/>
      <c r="B32" s="314" t="s">
        <v>207</v>
      </c>
      <c r="C32" s="12"/>
      <c r="D32" s="10"/>
      <c r="E32" s="10"/>
      <c r="F32" s="11"/>
      <c r="G32" s="12"/>
      <c r="H32" s="10"/>
      <c r="I32" s="10"/>
      <c r="J32" s="243"/>
      <c r="K32" s="243"/>
      <c r="L32" s="243"/>
      <c r="M32" s="250"/>
      <c r="N32" s="250"/>
      <c r="O32" s="250"/>
      <c r="P32" s="249">
        <f t="shared" si="5"/>
        <v>0</v>
      </c>
      <c r="Q32" s="250">
        <f t="shared" si="4"/>
        <v>0</v>
      </c>
      <c r="R32" s="250">
        <f t="shared" si="4"/>
        <v>0</v>
      </c>
      <c r="S32" s="312"/>
    </row>
    <row r="33" spans="1:19" s="4" customFormat="1" ht="15.75">
      <c r="A33" s="10"/>
      <c r="B33" s="315" t="s">
        <v>197</v>
      </c>
      <c r="C33" s="12"/>
      <c r="D33" s="10"/>
      <c r="E33" s="10"/>
      <c r="F33" s="11"/>
      <c r="G33" s="12"/>
      <c r="H33" s="10"/>
      <c r="I33" s="10"/>
      <c r="J33" s="243"/>
      <c r="K33" s="243"/>
      <c r="L33" s="243"/>
      <c r="M33" s="250"/>
      <c r="N33" s="250"/>
      <c r="O33" s="250"/>
      <c r="P33" s="249">
        <f t="shared" si="5"/>
        <v>0</v>
      </c>
      <c r="Q33" s="250">
        <f t="shared" si="4"/>
        <v>0</v>
      </c>
      <c r="R33" s="250">
        <f t="shared" si="4"/>
        <v>0</v>
      </c>
      <c r="S33" s="312"/>
    </row>
    <row r="34" spans="1:19" ht="15.75">
      <c r="A34" s="10">
        <v>20</v>
      </c>
      <c r="B34" s="316" t="s">
        <v>279</v>
      </c>
      <c r="C34" s="12" t="s">
        <v>267</v>
      </c>
      <c r="D34" s="10">
        <v>1</v>
      </c>
      <c r="E34" s="10">
        <v>1</v>
      </c>
      <c r="F34" s="11">
        <v>438000</v>
      </c>
      <c r="G34" s="243">
        <v>1</v>
      </c>
      <c r="H34" s="243">
        <v>1</v>
      </c>
      <c r="I34" s="243">
        <v>1</v>
      </c>
      <c r="J34" s="243" t="s">
        <v>17</v>
      </c>
      <c r="K34" s="243" t="s">
        <v>17</v>
      </c>
      <c r="L34" s="243" t="s">
        <v>17</v>
      </c>
      <c r="M34" s="249">
        <v>13320</v>
      </c>
      <c r="N34" s="250">
        <v>13320</v>
      </c>
      <c r="O34" s="250">
        <v>13080</v>
      </c>
      <c r="P34" s="249">
        <f t="shared" si="5"/>
        <v>451320</v>
      </c>
      <c r="Q34" s="250">
        <f t="shared" si="4"/>
        <v>464640</v>
      </c>
      <c r="R34" s="250">
        <f t="shared" si="4"/>
        <v>477720</v>
      </c>
      <c r="S34" s="312"/>
    </row>
    <row r="35" spans="1:19" ht="15.75">
      <c r="A35" s="10">
        <v>21</v>
      </c>
      <c r="B35" s="259" t="s">
        <v>193</v>
      </c>
      <c r="C35" s="10" t="s">
        <v>322</v>
      </c>
      <c r="D35" s="10">
        <v>1</v>
      </c>
      <c r="E35" s="10">
        <v>0</v>
      </c>
      <c r="F35" s="11">
        <v>297900</v>
      </c>
      <c r="G35" s="243">
        <v>1</v>
      </c>
      <c r="H35" s="243">
        <v>1</v>
      </c>
      <c r="I35" s="243">
        <v>1</v>
      </c>
      <c r="J35" s="243" t="s">
        <v>17</v>
      </c>
      <c r="K35" s="243" t="s">
        <v>17</v>
      </c>
      <c r="L35" s="243" t="s">
        <v>17</v>
      </c>
      <c r="M35" s="250">
        <v>9720</v>
      </c>
      <c r="N35" s="250">
        <v>9720</v>
      </c>
      <c r="O35" s="250">
        <v>9720</v>
      </c>
      <c r="P35" s="249">
        <f t="shared" si="5"/>
        <v>307620</v>
      </c>
      <c r="Q35" s="250">
        <f t="shared" si="4"/>
        <v>317340</v>
      </c>
      <c r="R35" s="250">
        <f t="shared" si="4"/>
        <v>327060</v>
      </c>
      <c r="S35" s="312" t="s">
        <v>147</v>
      </c>
    </row>
    <row r="36" spans="1:19" s="3" customFormat="1" ht="15.75">
      <c r="A36" s="10">
        <v>22</v>
      </c>
      <c r="B36" s="259" t="s">
        <v>22</v>
      </c>
      <c r="C36" s="10" t="s">
        <v>296</v>
      </c>
      <c r="D36" s="10">
        <v>1</v>
      </c>
      <c r="E36" s="10">
        <v>1</v>
      </c>
      <c r="F36" s="11">
        <v>185280</v>
      </c>
      <c r="G36" s="243">
        <v>1</v>
      </c>
      <c r="H36" s="243">
        <v>1</v>
      </c>
      <c r="I36" s="243">
        <v>1</v>
      </c>
      <c r="J36" s="243" t="s">
        <v>17</v>
      </c>
      <c r="K36" s="243" t="s">
        <v>17</v>
      </c>
      <c r="L36" s="243" t="s">
        <v>17</v>
      </c>
      <c r="M36" s="249">
        <v>7080</v>
      </c>
      <c r="N36" s="249">
        <v>7440</v>
      </c>
      <c r="O36" s="249">
        <v>7440</v>
      </c>
      <c r="P36" s="249">
        <f t="shared" si="5"/>
        <v>192360</v>
      </c>
      <c r="Q36" s="250">
        <f t="shared" si="4"/>
        <v>199800</v>
      </c>
      <c r="R36" s="250">
        <f t="shared" si="4"/>
        <v>207240</v>
      </c>
      <c r="S36" s="313"/>
    </row>
    <row r="37" spans="1:19" s="4" customFormat="1" ht="15.75">
      <c r="A37" s="10"/>
      <c r="B37" s="317" t="s">
        <v>49</v>
      </c>
      <c r="C37" s="12"/>
      <c r="D37" s="10"/>
      <c r="E37" s="10"/>
      <c r="F37" s="11"/>
      <c r="G37" s="12"/>
      <c r="H37" s="10"/>
      <c r="I37" s="10"/>
      <c r="J37" s="243"/>
      <c r="K37" s="243"/>
      <c r="L37" s="243"/>
      <c r="M37" s="250"/>
      <c r="N37" s="250"/>
      <c r="O37" s="250"/>
      <c r="P37" s="249"/>
      <c r="Q37" s="250"/>
      <c r="R37" s="250"/>
      <c r="S37" s="312"/>
    </row>
    <row r="38" spans="1:19" s="4" customFormat="1" ht="15.75">
      <c r="A38" s="10">
        <v>23</v>
      </c>
      <c r="B38" s="248" t="s">
        <v>26</v>
      </c>
      <c r="C38" s="12" t="s">
        <v>18</v>
      </c>
      <c r="D38" s="10">
        <v>1</v>
      </c>
      <c r="E38" s="10">
        <v>1</v>
      </c>
      <c r="F38" s="11">
        <v>152640</v>
      </c>
      <c r="G38" s="243">
        <v>1</v>
      </c>
      <c r="H38" s="243">
        <v>1</v>
      </c>
      <c r="I38" s="243">
        <v>1</v>
      </c>
      <c r="J38" s="243" t="s">
        <v>17</v>
      </c>
      <c r="K38" s="243" t="s">
        <v>17</v>
      </c>
      <c r="L38" s="243" t="s">
        <v>17</v>
      </c>
      <c r="M38" s="250">
        <v>6120</v>
      </c>
      <c r="N38" s="250">
        <v>6360</v>
      </c>
      <c r="O38" s="250">
        <v>6720</v>
      </c>
      <c r="P38" s="249">
        <f t="shared" si="5"/>
        <v>158760</v>
      </c>
      <c r="Q38" s="250">
        <f>+P38+N38</f>
        <v>165120</v>
      </c>
      <c r="R38" s="250">
        <f>+Q38+O38</f>
        <v>171840</v>
      </c>
      <c r="S38" s="312"/>
    </row>
    <row r="39" spans="1:19" ht="15.75">
      <c r="A39" s="10"/>
      <c r="B39" s="282" t="s">
        <v>54</v>
      </c>
      <c r="C39" s="20"/>
      <c r="D39" s="10"/>
      <c r="E39" s="20"/>
      <c r="F39" s="37"/>
      <c r="G39" s="12"/>
      <c r="H39" s="10"/>
      <c r="I39" s="10"/>
      <c r="J39" s="243"/>
      <c r="K39" s="243"/>
      <c r="L39" s="243"/>
      <c r="M39" s="250"/>
      <c r="N39" s="250"/>
      <c r="O39" s="250"/>
      <c r="P39" s="249"/>
      <c r="Q39" s="250"/>
      <c r="R39" s="250"/>
      <c r="S39" s="312"/>
    </row>
    <row r="40" spans="1:19" ht="15.75">
      <c r="A40" s="10">
        <v>24</v>
      </c>
      <c r="B40" s="248" t="s">
        <v>64</v>
      </c>
      <c r="C40" s="10" t="s">
        <v>18</v>
      </c>
      <c r="D40" s="10">
        <v>1</v>
      </c>
      <c r="E40" s="10">
        <v>1</v>
      </c>
      <c r="F40" s="31">
        <f>12*9000</f>
        <v>108000</v>
      </c>
      <c r="G40" s="243">
        <v>1</v>
      </c>
      <c r="H40" s="243">
        <v>1</v>
      </c>
      <c r="I40" s="243">
        <v>1</v>
      </c>
      <c r="J40" s="243" t="s">
        <v>17</v>
      </c>
      <c r="K40" s="243" t="s">
        <v>17</v>
      </c>
      <c r="L40" s="243" t="s">
        <v>17</v>
      </c>
      <c r="M40" s="257" t="s">
        <v>17</v>
      </c>
      <c r="N40" s="257" t="s">
        <v>17</v>
      </c>
      <c r="O40" s="257" t="s">
        <v>17</v>
      </c>
      <c r="P40" s="249">
        <f>+F40:F47</f>
        <v>108000</v>
      </c>
      <c r="Q40" s="250">
        <f>+P40:P47</f>
        <v>108000</v>
      </c>
      <c r="R40" s="250">
        <f>+Q40:Q47</f>
        <v>108000</v>
      </c>
      <c r="S40" s="312"/>
    </row>
    <row r="41" spans="1:19" ht="15.75">
      <c r="A41" s="10">
        <v>25</v>
      </c>
      <c r="B41" s="248" t="s">
        <v>349</v>
      </c>
      <c r="C41" s="86" t="s">
        <v>18</v>
      </c>
      <c r="D41" s="10">
        <v>2</v>
      </c>
      <c r="E41" s="20">
        <v>2</v>
      </c>
      <c r="F41" s="31">
        <f>12*9000*2</f>
        <v>216000</v>
      </c>
      <c r="G41" s="243">
        <v>2</v>
      </c>
      <c r="H41" s="243">
        <v>2</v>
      </c>
      <c r="I41" s="243">
        <v>2</v>
      </c>
      <c r="J41" s="243" t="s">
        <v>17</v>
      </c>
      <c r="K41" s="243" t="s">
        <v>17</v>
      </c>
      <c r="L41" s="243" t="s">
        <v>17</v>
      </c>
      <c r="M41" s="257" t="s">
        <v>17</v>
      </c>
      <c r="N41" s="257" t="s">
        <v>17</v>
      </c>
      <c r="O41" s="257" t="s">
        <v>17</v>
      </c>
      <c r="P41" s="249">
        <f>+F41:F48</f>
        <v>216000</v>
      </c>
      <c r="Q41" s="250">
        <f>+P41:P48</f>
        <v>216000</v>
      </c>
      <c r="R41" s="250">
        <f>+Q41:Q48</f>
        <v>216000</v>
      </c>
      <c r="S41" s="312"/>
    </row>
    <row r="42" spans="1:19" ht="15.75">
      <c r="A42" s="10"/>
      <c r="B42" s="89" t="s">
        <v>132</v>
      </c>
      <c r="C42" s="20"/>
      <c r="D42" s="10"/>
      <c r="E42" s="20"/>
      <c r="F42" s="31"/>
      <c r="G42" s="12"/>
      <c r="H42" s="10"/>
      <c r="I42" s="10"/>
      <c r="J42" s="243"/>
      <c r="K42" s="243"/>
      <c r="L42" s="243"/>
      <c r="M42" s="250"/>
      <c r="N42" s="250"/>
      <c r="O42" s="250"/>
      <c r="P42" s="249"/>
      <c r="Q42" s="250"/>
      <c r="R42" s="250"/>
      <c r="S42" s="312"/>
    </row>
    <row r="43" spans="1:19" ht="15.75">
      <c r="A43" s="10"/>
      <c r="B43" s="315" t="s">
        <v>197</v>
      </c>
      <c r="C43" s="20"/>
      <c r="D43" s="10"/>
      <c r="E43" s="20"/>
      <c r="F43" s="31"/>
      <c r="G43" s="12"/>
      <c r="H43" s="10"/>
      <c r="I43" s="10"/>
      <c r="J43" s="243"/>
      <c r="K43" s="243"/>
      <c r="L43" s="243"/>
      <c r="M43" s="250"/>
      <c r="N43" s="250"/>
      <c r="O43" s="250"/>
      <c r="P43" s="249"/>
      <c r="Q43" s="250"/>
      <c r="R43" s="250"/>
      <c r="S43" s="312"/>
    </row>
    <row r="44" spans="1:19" ht="15.75">
      <c r="A44" s="10">
        <v>26</v>
      </c>
      <c r="B44" s="470" t="s">
        <v>297</v>
      </c>
      <c r="C44" s="10" t="s">
        <v>267</v>
      </c>
      <c r="D44" s="10">
        <v>1</v>
      </c>
      <c r="E44" s="10">
        <v>1</v>
      </c>
      <c r="F44" s="92">
        <v>411480</v>
      </c>
      <c r="G44" s="243">
        <v>1</v>
      </c>
      <c r="H44" s="243">
        <v>1</v>
      </c>
      <c r="I44" s="243">
        <v>1</v>
      </c>
      <c r="J44" s="243" t="s">
        <v>17</v>
      </c>
      <c r="K44" s="243" t="s">
        <v>17</v>
      </c>
      <c r="L44" s="243" t="s">
        <v>17</v>
      </c>
      <c r="M44" s="250">
        <v>13080</v>
      </c>
      <c r="N44" s="250">
        <v>13440</v>
      </c>
      <c r="O44" s="250">
        <v>13320</v>
      </c>
      <c r="P44" s="249">
        <f t="shared" si="5"/>
        <v>424560</v>
      </c>
      <c r="Q44" s="250">
        <f>+P44+N44</f>
        <v>438000</v>
      </c>
      <c r="R44" s="250">
        <f>+Q44+O44</f>
        <v>451320</v>
      </c>
      <c r="S44" s="312"/>
    </row>
    <row r="45" spans="1:19" ht="15.75">
      <c r="A45" s="10">
        <v>27</v>
      </c>
      <c r="B45" s="248" t="s">
        <v>194</v>
      </c>
      <c r="C45" s="10" t="s">
        <v>293</v>
      </c>
      <c r="D45" s="10">
        <v>1</v>
      </c>
      <c r="E45" s="10" t="s">
        <v>17</v>
      </c>
      <c r="F45" s="11">
        <v>355320</v>
      </c>
      <c r="G45" s="243">
        <v>1</v>
      </c>
      <c r="H45" s="243">
        <v>1</v>
      </c>
      <c r="I45" s="243">
        <v>1</v>
      </c>
      <c r="J45" s="243" t="s">
        <v>17</v>
      </c>
      <c r="K45" s="243" t="s">
        <v>17</v>
      </c>
      <c r="L45" s="243" t="s">
        <v>17</v>
      </c>
      <c r="M45" s="250">
        <v>12000</v>
      </c>
      <c r="N45" s="250">
        <v>12000</v>
      </c>
      <c r="O45" s="250">
        <v>12000</v>
      </c>
      <c r="P45" s="249">
        <f t="shared" si="5"/>
        <v>367320</v>
      </c>
      <c r="Q45" s="250">
        <f>+P45+N45</f>
        <v>379320</v>
      </c>
      <c r="R45" s="250">
        <f>+Q45+O45</f>
        <v>391320</v>
      </c>
      <c r="S45" s="10" t="s">
        <v>147</v>
      </c>
    </row>
    <row r="46" spans="1:19" ht="15.75">
      <c r="A46" s="10"/>
      <c r="B46" s="317" t="s">
        <v>49</v>
      </c>
      <c r="C46" s="10"/>
      <c r="D46" s="10"/>
      <c r="E46" s="10"/>
      <c r="F46" s="11"/>
      <c r="G46" s="243"/>
      <c r="H46" s="243"/>
      <c r="I46" s="243"/>
      <c r="J46" s="243"/>
      <c r="K46" s="243"/>
      <c r="L46" s="243"/>
      <c r="M46" s="250"/>
      <c r="N46" s="250"/>
      <c r="O46" s="250"/>
      <c r="P46" s="249"/>
      <c r="Q46" s="250"/>
      <c r="R46" s="250"/>
      <c r="S46" s="10"/>
    </row>
    <row r="47" spans="1:19" ht="15.75">
      <c r="A47" s="10">
        <v>28</v>
      </c>
      <c r="B47" s="472" t="s">
        <v>368</v>
      </c>
      <c r="C47" s="93" t="s">
        <v>18</v>
      </c>
      <c r="D47" s="93">
        <v>2</v>
      </c>
      <c r="E47" s="93" t="s">
        <v>18</v>
      </c>
      <c r="F47" s="448" t="s">
        <v>18</v>
      </c>
      <c r="G47" s="321">
        <v>2</v>
      </c>
      <c r="H47" s="321">
        <v>2</v>
      </c>
      <c r="I47" s="321">
        <v>2</v>
      </c>
      <c r="J47" s="460" t="s">
        <v>319</v>
      </c>
      <c r="K47" s="321" t="s">
        <v>17</v>
      </c>
      <c r="L47" s="321" t="s">
        <v>17</v>
      </c>
      <c r="M47" s="473">
        <f>151560*2</f>
        <v>303120</v>
      </c>
      <c r="N47" s="473">
        <f>6120*2</f>
        <v>12240</v>
      </c>
      <c r="O47" s="466">
        <f>6360*2</f>
        <v>12720</v>
      </c>
      <c r="P47" s="446">
        <f>+M47:M48</f>
        <v>303120</v>
      </c>
      <c r="Q47" s="445">
        <f>+M47+N47</f>
        <v>315360</v>
      </c>
      <c r="R47" s="445">
        <f>+Q47+O47</f>
        <v>328080</v>
      </c>
      <c r="S47" s="10" t="s">
        <v>113</v>
      </c>
    </row>
    <row r="48" spans="1:19" ht="15.75">
      <c r="A48" s="10"/>
      <c r="B48" s="280" t="s">
        <v>54</v>
      </c>
      <c r="C48" s="10"/>
      <c r="D48" s="10"/>
      <c r="E48" s="10"/>
      <c r="F48" s="31"/>
      <c r="G48" s="12"/>
      <c r="H48" s="10"/>
      <c r="I48" s="10"/>
      <c r="J48" s="461" t="s">
        <v>17</v>
      </c>
      <c r="K48" s="243" t="s">
        <v>17</v>
      </c>
      <c r="L48" s="243" t="s">
        <v>17</v>
      </c>
      <c r="M48" s="250"/>
      <c r="N48" s="250"/>
      <c r="O48" s="467"/>
      <c r="P48" s="250"/>
      <c r="Q48" s="250"/>
      <c r="R48" s="277"/>
      <c r="S48" s="450"/>
    </row>
    <row r="49" spans="1:19" s="21" customFormat="1" ht="15.75">
      <c r="A49" s="93">
        <v>29</v>
      </c>
      <c r="B49" s="472" t="s">
        <v>367</v>
      </c>
      <c r="C49" s="93" t="s">
        <v>18</v>
      </c>
      <c r="D49" s="93">
        <v>3</v>
      </c>
      <c r="E49" s="93">
        <v>3</v>
      </c>
      <c r="F49" s="490">
        <f>12*9000*3</f>
        <v>324000</v>
      </c>
      <c r="G49" s="321">
        <v>3</v>
      </c>
      <c r="H49" s="321">
        <v>1</v>
      </c>
      <c r="I49" s="321">
        <v>1</v>
      </c>
      <c r="J49" s="460" t="s">
        <v>17</v>
      </c>
      <c r="K49" s="321">
        <v>-2</v>
      </c>
      <c r="L49" s="321">
        <v>-2</v>
      </c>
      <c r="M49" s="449" t="s">
        <v>17</v>
      </c>
      <c r="N49" s="449" t="s">
        <v>17</v>
      </c>
      <c r="O49" s="449" t="s">
        <v>17</v>
      </c>
      <c r="P49" s="445">
        <v>108000</v>
      </c>
      <c r="Q49" s="445">
        <v>108000</v>
      </c>
      <c r="R49" s="445">
        <v>108000</v>
      </c>
      <c r="S49" s="491"/>
    </row>
    <row r="50" spans="1:19" s="260" customFormat="1" ht="15.75">
      <c r="A50" s="318" t="s">
        <v>80</v>
      </c>
      <c r="B50" s="261" t="s">
        <v>69</v>
      </c>
      <c r="C50" s="319"/>
      <c r="D50" s="320">
        <f>SUM(D9:D49)</f>
        <v>33</v>
      </c>
      <c r="E50" s="320">
        <v>29</v>
      </c>
      <c r="F50" s="463">
        <f>SUM(F9:F49)</f>
        <v>6712740</v>
      </c>
      <c r="G50" s="321">
        <v>33</v>
      </c>
      <c r="H50" s="321">
        <v>31</v>
      </c>
      <c r="I50" s="321">
        <v>31</v>
      </c>
      <c r="J50" s="461" t="s">
        <v>21</v>
      </c>
      <c r="K50" s="243" t="s">
        <v>17</v>
      </c>
      <c r="L50" s="243" t="s">
        <v>17</v>
      </c>
      <c r="M50" s="278">
        <f aca="true" t="shared" si="6" ref="M50:R50">SUM(M9:M49)</f>
        <v>853020</v>
      </c>
      <c r="N50" s="278">
        <f t="shared" si="6"/>
        <v>223260</v>
      </c>
      <c r="O50" s="278">
        <f t="shared" si="6"/>
        <v>226500</v>
      </c>
      <c r="P50" s="278">
        <f t="shared" si="6"/>
        <v>7349760</v>
      </c>
      <c r="Q50" s="278">
        <f t="shared" si="6"/>
        <v>7573020</v>
      </c>
      <c r="R50" s="278">
        <f t="shared" si="6"/>
        <v>7799520</v>
      </c>
      <c r="S50" s="471"/>
    </row>
    <row r="51" spans="1:19" s="260" customFormat="1" ht="17.25">
      <c r="A51" s="318" t="s">
        <v>81</v>
      </c>
      <c r="B51" s="555" t="s">
        <v>85</v>
      </c>
      <c r="C51" s="556"/>
      <c r="D51" s="557"/>
      <c r="E51" s="263"/>
      <c r="F51" s="464"/>
      <c r="G51" s="262"/>
      <c r="H51" s="262"/>
      <c r="I51" s="262"/>
      <c r="J51" s="462"/>
      <c r="K51" s="243"/>
      <c r="L51" s="243"/>
      <c r="M51" s="264"/>
      <c r="N51" s="264"/>
      <c r="O51" s="264"/>
      <c r="P51" s="265">
        <f>+P50*0.2</f>
        <v>1469952</v>
      </c>
      <c r="Q51" s="265">
        <f>+Q50*0.2</f>
        <v>1514604</v>
      </c>
      <c r="R51" s="265">
        <f>+R50*0.2</f>
        <v>1559904</v>
      </c>
      <c r="S51" s="471"/>
    </row>
    <row r="52" spans="1:19" s="260" customFormat="1" ht="17.25">
      <c r="A52" s="318" t="s">
        <v>82</v>
      </c>
      <c r="B52" s="555" t="s">
        <v>87</v>
      </c>
      <c r="C52" s="556"/>
      <c r="D52" s="557"/>
      <c r="E52" s="262"/>
      <c r="F52" s="464"/>
      <c r="G52" s="262"/>
      <c r="H52" s="262"/>
      <c r="I52" s="262"/>
      <c r="J52" s="462"/>
      <c r="K52" s="243"/>
      <c r="L52" s="243"/>
      <c r="M52" s="264"/>
      <c r="N52" s="264"/>
      <c r="O52" s="264"/>
      <c r="P52" s="266">
        <f>SUM(P50:P51)</f>
        <v>8819712</v>
      </c>
      <c r="Q52" s="266">
        <f>SUM(Q50:Q51)</f>
        <v>9087624</v>
      </c>
      <c r="R52" s="266">
        <f>SUM(R50:R51)</f>
        <v>9359424</v>
      </c>
      <c r="S52" s="471"/>
    </row>
    <row r="53" spans="1:19" s="260" customFormat="1" ht="15.75">
      <c r="A53" s="318" t="s">
        <v>83</v>
      </c>
      <c r="B53" s="261" t="s">
        <v>88</v>
      </c>
      <c r="C53" s="262"/>
      <c r="D53" s="262"/>
      <c r="E53" s="262"/>
      <c r="F53" s="464"/>
      <c r="G53" s="262"/>
      <c r="H53" s="262"/>
      <c r="I53" s="262"/>
      <c r="J53" s="462"/>
      <c r="K53" s="243"/>
      <c r="L53" s="243"/>
      <c r="M53" s="262"/>
      <c r="N53" s="262"/>
      <c r="O53" s="262"/>
      <c r="P53" s="322">
        <f>+P52*100/M62</f>
        <v>30.182269904009033</v>
      </c>
      <c r="Q53" s="322">
        <f>+Q52*100/M63</f>
        <v>29.618192084595247</v>
      </c>
      <c r="R53" s="322">
        <f>+R52*100/M64</f>
        <v>29.051463714688687</v>
      </c>
      <c r="S53" s="471"/>
    </row>
    <row r="54" spans="1:19" s="260" customFormat="1" ht="15.75">
      <c r="A54" s="323"/>
      <c r="B54" s="324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6"/>
      <c r="Q54" s="326"/>
      <c r="R54" s="326"/>
      <c r="S54" s="327"/>
    </row>
    <row r="55" spans="1:19" s="260" customFormat="1" ht="15.75">
      <c r="A55" s="267"/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70"/>
      <c r="Q55" s="270"/>
      <c r="R55" s="270"/>
      <c r="S55" s="328"/>
    </row>
    <row r="56" spans="1:19" s="260" customFormat="1" ht="15.75">
      <c r="A56" s="267"/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70"/>
      <c r="Q56" s="270"/>
      <c r="R56" s="270"/>
      <c r="S56" s="328"/>
    </row>
    <row r="57" spans="1:19" s="260" customFormat="1" ht="15.75">
      <c r="A57" s="267"/>
      <c r="B57" s="268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270"/>
      <c r="R57" s="270"/>
      <c r="S57" s="284"/>
    </row>
    <row r="58" spans="1:19" s="260" customFormat="1" ht="15.75">
      <c r="A58" s="267"/>
      <c r="B58" s="26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70"/>
      <c r="Q58" s="270"/>
      <c r="R58" s="270"/>
      <c r="S58" s="284"/>
    </row>
    <row r="59" spans="1:19" s="260" customFormat="1" ht="18.75">
      <c r="A59" s="271"/>
      <c r="B59" s="272"/>
      <c r="C59" s="273"/>
      <c r="D59" s="273"/>
      <c r="E59" s="273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2"/>
      <c r="Q59" s="273"/>
      <c r="R59" s="273"/>
      <c r="S59" s="284"/>
    </row>
    <row r="60" spans="1:19" s="260" customFormat="1" ht="18.75">
      <c r="A60" s="271"/>
      <c r="B60" s="272"/>
      <c r="C60" s="273"/>
      <c r="D60" s="273"/>
      <c r="E60" s="273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2"/>
      <c r="Q60" s="273"/>
      <c r="R60" s="273"/>
      <c r="S60" s="284"/>
    </row>
    <row r="61" spans="3:19" s="7" customFormat="1" ht="18.75">
      <c r="C61" s="45"/>
      <c r="M61" s="45"/>
      <c r="P61" s="46"/>
      <c r="S61" s="44"/>
    </row>
    <row r="62" spans="12:19" s="7" customFormat="1" ht="18.75">
      <c r="L62" s="7">
        <v>61</v>
      </c>
      <c r="M62" s="558">
        <f>+(M67*0.05)+M67</f>
        <v>29221500</v>
      </c>
      <c r="N62" s="558"/>
      <c r="O62" s="558"/>
      <c r="P62" s="44"/>
      <c r="S62" s="44"/>
    </row>
    <row r="63" spans="12:19" s="7" customFormat="1" ht="18.75">
      <c r="L63" s="7">
        <v>62</v>
      </c>
      <c r="M63" s="547">
        <f>+(M62*5/100)+M62</f>
        <v>30682575</v>
      </c>
      <c r="N63" s="547"/>
      <c r="O63" s="547"/>
      <c r="P63" s="274"/>
      <c r="Q63" s="275"/>
      <c r="S63" s="44"/>
    </row>
    <row r="64" spans="12:19" s="7" customFormat="1" ht="18.75">
      <c r="L64" s="7">
        <v>63</v>
      </c>
      <c r="M64" s="547">
        <f>+(M63*5/100)+M63</f>
        <v>32216703.75</v>
      </c>
      <c r="N64" s="547"/>
      <c r="O64" s="547"/>
      <c r="P64" s="276"/>
      <c r="Q64" s="276"/>
      <c r="R64" s="276"/>
      <c r="S64" s="44"/>
    </row>
    <row r="65" spans="12:19" ht="18.75">
      <c r="L65" s="7"/>
      <c r="M65" s="547"/>
      <c r="N65" s="547"/>
      <c r="O65" s="547"/>
      <c r="P65" s="50"/>
      <c r="Q65" s="4"/>
      <c r="S65" s="52"/>
    </row>
    <row r="66" spans="15:19" ht="15.75">
      <c r="O66" s="4"/>
      <c r="P66" s="51"/>
      <c r="Q66" s="4"/>
      <c r="S66" s="52"/>
    </row>
    <row r="67" spans="13:15" ht="15.75">
      <c r="M67" s="554">
        <v>27830000</v>
      </c>
      <c r="N67" s="554"/>
      <c r="O67" s="554"/>
    </row>
  </sheetData>
  <sheetProtection/>
  <mergeCells count="19">
    <mergeCell ref="M67:O67"/>
    <mergeCell ref="B51:D51"/>
    <mergeCell ref="B52:D52"/>
    <mergeCell ref="J4:L4"/>
    <mergeCell ref="M4:O4"/>
    <mergeCell ref="P4:R4"/>
    <mergeCell ref="E5:F5"/>
    <mergeCell ref="G5:I5"/>
    <mergeCell ref="J5:L5"/>
    <mergeCell ref="M62:O62"/>
    <mergeCell ref="M63:O63"/>
    <mergeCell ref="M64:O64"/>
    <mergeCell ref="M65:O65"/>
    <mergeCell ref="A2:R2"/>
    <mergeCell ref="A3:R3"/>
    <mergeCell ref="A4:A6"/>
    <mergeCell ref="B4:B6"/>
    <mergeCell ref="E4:F4"/>
    <mergeCell ref="G4:I4"/>
  </mergeCells>
  <printOptions/>
  <pageMargins left="0.35433070866141736" right="0" top="1.4566929133858268" bottom="0.5118110236220472" header="0.31496062992125984" footer="0.31496062992125984"/>
  <pageSetup horizontalDpi="600" verticalDpi="600" orientation="landscape" paperSize="9" r:id="rId1"/>
  <headerFooter>
    <oddHeader>&amp;L
&amp;C&amp;"TH SarabunIT๙,ธรรมดา"&amp;16 42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109"/>
  <sheetViews>
    <sheetView zoomScale="90" zoomScaleNormal="90" zoomScalePageLayoutView="0" workbookViewId="0" topLeftCell="A1">
      <selection activeCell="D80" sqref="D80"/>
    </sheetView>
  </sheetViews>
  <sheetFormatPr defaultColWidth="9.140625" defaultRowHeight="15"/>
  <cols>
    <col min="1" max="1" width="3.140625" style="366" customWidth="1"/>
    <col min="2" max="2" width="16.421875" style="366" customWidth="1"/>
    <col min="3" max="3" width="5.421875" style="366" customWidth="1"/>
    <col min="4" max="4" width="14.57421875" style="366" customWidth="1"/>
    <col min="5" max="5" width="17.8515625" style="367" customWidth="1"/>
    <col min="6" max="6" width="5.7109375" style="368" customWidth="1"/>
    <col min="7" max="7" width="14.57421875" style="366" customWidth="1"/>
    <col min="8" max="8" width="17.8515625" style="366" customWidth="1"/>
    <col min="9" max="9" width="7.421875" style="366" customWidth="1"/>
    <col min="10" max="10" width="8.00390625" style="366" customWidth="1"/>
    <col min="11" max="11" width="6.7109375" style="366" customWidth="1"/>
    <col min="12" max="12" width="8.140625" style="366" customWidth="1"/>
    <col min="13" max="13" width="3.8515625" style="366" customWidth="1"/>
    <col min="14" max="16384" width="9.00390625" style="366" customWidth="1"/>
  </cols>
  <sheetData>
    <row r="2" spans="1:13" s="365" customFormat="1" ht="20.25">
      <c r="A2" s="574">
        <v>48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</row>
    <row r="3" spans="1:13" s="364" customFormat="1" ht="20.25">
      <c r="A3" s="363" t="s">
        <v>231</v>
      </c>
      <c r="B3" s="363"/>
      <c r="C3" s="363"/>
      <c r="D3" s="363"/>
      <c r="E3" s="363"/>
      <c r="F3" s="485"/>
      <c r="G3" s="363"/>
      <c r="H3" s="363"/>
      <c r="I3" s="363"/>
      <c r="J3" s="363"/>
      <c r="K3" s="363"/>
      <c r="L3" s="363"/>
      <c r="M3" s="363"/>
    </row>
    <row r="4" spans="1:13" s="371" customFormat="1" ht="16.5">
      <c r="A4" s="370"/>
      <c r="B4" s="370"/>
      <c r="C4" s="370"/>
      <c r="D4" s="370"/>
      <c r="E4" s="370"/>
      <c r="F4" s="369"/>
      <c r="G4" s="370"/>
      <c r="H4" s="370"/>
      <c r="I4" s="370"/>
      <c r="J4" s="372"/>
      <c r="K4" s="372"/>
      <c r="L4" s="372"/>
      <c r="M4" s="370"/>
    </row>
    <row r="5" spans="1:13" ht="16.5">
      <c r="A5" s="566" t="s">
        <v>1</v>
      </c>
      <c r="B5" s="566" t="s">
        <v>178</v>
      </c>
      <c r="C5" s="373" t="s">
        <v>179</v>
      </c>
      <c r="D5" s="579" t="s">
        <v>180</v>
      </c>
      <c r="E5" s="580"/>
      <c r="F5" s="580"/>
      <c r="G5" s="579" t="s">
        <v>181</v>
      </c>
      <c r="H5" s="580"/>
      <c r="I5" s="583"/>
      <c r="J5" s="571" t="s">
        <v>32</v>
      </c>
      <c r="K5" s="572"/>
      <c r="L5" s="573"/>
      <c r="M5" s="568" t="s">
        <v>33</v>
      </c>
    </row>
    <row r="6" spans="1:13" ht="16.5">
      <c r="A6" s="578"/>
      <c r="B6" s="578"/>
      <c r="C6" s="374" t="s">
        <v>274</v>
      </c>
      <c r="D6" s="581"/>
      <c r="E6" s="582"/>
      <c r="F6" s="582"/>
      <c r="G6" s="581"/>
      <c r="H6" s="582"/>
      <c r="I6" s="584"/>
      <c r="J6" s="566" t="s">
        <v>32</v>
      </c>
      <c r="K6" s="240" t="s">
        <v>182</v>
      </c>
      <c r="L6" s="424" t="s">
        <v>328</v>
      </c>
      <c r="M6" s="569"/>
    </row>
    <row r="7" spans="1:13" s="368" customFormat="1" ht="16.5">
      <c r="A7" s="567"/>
      <c r="B7" s="567"/>
      <c r="C7" s="375" t="s">
        <v>275</v>
      </c>
      <c r="D7" s="376" t="s">
        <v>183</v>
      </c>
      <c r="E7" s="376" t="s">
        <v>7</v>
      </c>
      <c r="F7" s="376" t="s">
        <v>3</v>
      </c>
      <c r="G7" s="376" t="s">
        <v>183</v>
      </c>
      <c r="H7" s="377" t="s">
        <v>7</v>
      </c>
      <c r="I7" s="376" t="s">
        <v>3</v>
      </c>
      <c r="J7" s="567"/>
      <c r="K7" s="241" t="s">
        <v>7</v>
      </c>
      <c r="L7" s="425" t="s">
        <v>329</v>
      </c>
      <c r="M7" s="570"/>
    </row>
    <row r="8" spans="1:13" s="378" customFormat="1" ht="16.5">
      <c r="A8" s="563" t="s">
        <v>177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5"/>
    </row>
    <row r="9" spans="1:13" ht="16.5">
      <c r="A9" s="560" t="s">
        <v>197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2"/>
    </row>
    <row r="10" spans="1:13" ht="16.5">
      <c r="A10" s="379">
        <v>1</v>
      </c>
      <c r="B10" s="380" t="s">
        <v>195</v>
      </c>
      <c r="C10" s="381" t="s">
        <v>185</v>
      </c>
      <c r="D10" s="384" t="s">
        <v>252</v>
      </c>
      <c r="E10" s="385" t="s">
        <v>225</v>
      </c>
      <c r="F10" s="382" t="s">
        <v>267</v>
      </c>
      <c r="G10" s="384" t="s">
        <v>252</v>
      </c>
      <c r="H10" s="385" t="s">
        <v>225</v>
      </c>
      <c r="I10" s="382" t="s">
        <v>267</v>
      </c>
      <c r="J10" s="386">
        <f>33000*12</f>
        <v>396000</v>
      </c>
      <c r="K10" s="387">
        <f>4000*12</f>
        <v>48000</v>
      </c>
      <c r="L10" s="382" t="s">
        <v>18</v>
      </c>
      <c r="M10" s="388"/>
    </row>
    <row r="11" spans="1:13" ht="16.5">
      <c r="A11" s="389"/>
      <c r="B11" s="390"/>
      <c r="C11" s="391"/>
      <c r="D11" s="392"/>
      <c r="E11" s="394" t="s">
        <v>266</v>
      </c>
      <c r="F11" s="392"/>
      <c r="G11" s="392"/>
      <c r="H11" s="394" t="s">
        <v>266</v>
      </c>
      <c r="I11" s="392"/>
      <c r="J11" s="390"/>
      <c r="K11" s="395"/>
      <c r="L11" s="392"/>
      <c r="M11" s="396"/>
    </row>
    <row r="12" spans="1:13" ht="16.5">
      <c r="A12" s="379">
        <v>2</v>
      </c>
      <c r="B12" s="380" t="s">
        <v>196</v>
      </c>
      <c r="C12" s="381" t="s">
        <v>184</v>
      </c>
      <c r="D12" s="384" t="s">
        <v>253</v>
      </c>
      <c r="E12" s="385" t="s">
        <v>268</v>
      </c>
      <c r="F12" s="382" t="s">
        <v>267</v>
      </c>
      <c r="G12" s="384" t="s">
        <v>253</v>
      </c>
      <c r="H12" s="385" t="s">
        <v>268</v>
      </c>
      <c r="I12" s="382" t="s">
        <v>267</v>
      </c>
      <c r="J12" s="386">
        <f>24490*12</f>
        <v>293880</v>
      </c>
      <c r="K12" s="387">
        <f>3500*12</f>
        <v>42000</v>
      </c>
      <c r="L12" s="382" t="s">
        <v>18</v>
      </c>
      <c r="M12" s="388"/>
    </row>
    <row r="13" spans="1:13" ht="16.5">
      <c r="A13" s="389"/>
      <c r="B13" s="390"/>
      <c r="C13" s="391"/>
      <c r="D13" s="392"/>
      <c r="E13" s="394" t="s">
        <v>269</v>
      </c>
      <c r="F13" s="392"/>
      <c r="G13" s="392"/>
      <c r="H13" s="394" t="s">
        <v>269</v>
      </c>
      <c r="I13" s="392"/>
      <c r="J13" s="390"/>
      <c r="K13" s="395"/>
      <c r="L13" s="392"/>
      <c r="M13" s="396"/>
    </row>
    <row r="14" spans="1:13" ht="16.5">
      <c r="A14" s="405">
        <v>3</v>
      </c>
      <c r="B14" s="406" t="s">
        <v>276</v>
      </c>
      <c r="C14" s="381" t="s">
        <v>184</v>
      </c>
      <c r="D14" s="384" t="s">
        <v>255</v>
      </c>
      <c r="E14" s="407" t="s">
        <v>271</v>
      </c>
      <c r="F14" s="398" t="s">
        <v>292</v>
      </c>
      <c r="G14" s="384" t="s">
        <v>255</v>
      </c>
      <c r="H14" s="407" t="s">
        <v>271</v>
      </c>
      <c r="I14" s="398" t="s">
        <v>292</v>
      </c>
      <c r="J14" s="408">
        <f>25970*12</f>
        <v>311640</v>
      </c>
      <c r="K14" s="409" t="s">
        <v>17</v>
      </c>
      <c r="L14" s="398" t="s">
        <v>18</v>
      </c>
      <c r="M14" s="410"/>
    </row>
    <row r="15" spans="1:13" ht="16.5">
      <c r="A15" s="405"/>
      <c r="B15" s="406"/>
      <c r="C15" s="381"/>
      <c r="D15" s="392"/>
      <c r="E15" s="407"/>
      <c r="F15" s="398"/>
      <c r="G15" s="392"/>
      <c r="H15" s="407"/>
      <c r="I15" s="398"/>
      <c r="J15" s="406"/>
      <c r="K15" s="390"/>
      <c r="L15" s="398"/>
      <c r="M15" s="411"/>
    </row>
    <row r="16" spans="1:13" ht="16.5">
      <c r="A16" s="379">
        <v>4</v>
      </c>
      <c r="B16" s="385" t="s">
        <v>330</v>
      </c>
      <c r="C16" s="382" t="s">
        <v>185</v>
      </c>
      <c r="D16" s="384" t="s">
        <v>256</v>
      </c>
      <c r="E16" s="400" t="s">
        <v>11</v>
      </c>
      <c r="F16" s="382" t="s">
        <v>294</v>
      </c>
      <c r="G16" s="384" t="s">
        <v>256</v>
      </c>
      <c r="H16" s="400" t="s">
        <v>11</v>
      </c>
      <c r="I16" s="382" t="s">
        <v>294</v>
      </c>
      <c r="J16" s="386">
        <f>22600*12</f>
        <v>271200</v>
      </c>
      <c r="K16" s="402" t="s">
        <v>17</v>
      </c>
      <c r="L16" s="382" t="s">
        <v>18</v>
      </c>
      <c r="M16" s="422"/>
    </row>
    <row r="17" spans="1:13" ht="16.5">
      <c r="A17" s="389"/>
      <c r="B17" s="390"/>
      <c r="C17" s="392"/>
      <c r="D17" s="392"/>
      <c r="E17" s="404"/>
      <c r="F17" s="392"/>
      <c r="G17" s="392"/>
      <c r="H17" s="404"/>
      <c r="I17" s="392"/>
      <c r="J17" s="390"/>
      <c r="K17" s="395"/>
      <c r="L17" s="392"/>
      <c r="M17" s="396"/>
    </row>
    <row r="18" spans="1:13" ht="16.5">
      <c r="A18" s="379">
        <v>5</v>
      </c>
      <c r="B18" s="382" t="s">
        <v>213</v>
      </c>
      <c r="C18" s="397" t="s">
        <v>18</v>
      </c>
      <c r="D18" s="384" t="s">
        <v>254</v>
      </c>
      <c r="E18" s="400" t="s">
        <v>270</v>
      </c>
      <c r="F18" s="398" t="s">
        <v>293</v>
      </c>
      <c r="G18" s="384" t="s">
        <v>254</v>
      </c>
      <c r="H18" s="400" t="s">
        <v>270</v>
      </c>
      <c r="I18" s="398" t="s">
        <v>293</v>
      </c>
      <c r="J18" s="478" t="s">
        <v>18</v>
      </c>
      <c r="K18" s="402" t="s">
        <v>17</v>
      </c>
      <c r="L18" s="382" t="s">
        <v>18</v>
      </c>
      <c r="M18" s="422" t="s">
        <v>277</v>
      </c>
    </row>
    <row r="19" spans="1:13" ht="16.5">
      <c r="A19" s="389"/>
      <c r="B19" s="390"/>
      <c r="C19" s="391"/>
      <c r="D19" s="392"/>
      <c r="E19" s="393"/>
      <c r="F19" s="392"/>
      <c r="G19" s="392"/>
      <c r="H19" s="404"/>
      <c r="I19" s="392"/>
      <c r="J19" s="390"/>
      <c r="K19" s="395"/>
      <c r="L19" s="392"/>
      <c r="M19" s="396"/>
    </row>
    <row r="20" spans="1:13" ht="16.5">
      <c r="A20" s="379">
        <v>6</v>
      </c>
      <c r="B20" s="382" t="s">
        <v>18</v>
      </c>
      <c r="C20" s="397" t="s">
        <v>18</v>
      </c>
      <c r="D20" s="384" t="s">
        <v>337</v>
      </c>
      <c r="E20" s="477" t="s">
        <v>170</v>
      </c>
      <c r="F20" s="398" t="s">
        <v>293</v>
      </c>
      <c r="G20" s="384" t="s">
        <v>254</v>
      </c>
      <c r="H20" s="477" t="s">
        <v>170</v>
      </c>
      <c r="I20" s="398" t="s">
        <v>293</v>
      </c>
      <c r="J20" s="478" t="s">
        <v>18</v>
      </c>
      <c r="K20" s="402" t="s">
        <v>17</v>
      </c>
      <c r="L20" s="382" t="s">
        <v>18</v>
      </c>
      <c r="M20" s="475" t="s">
        <v>333</v>
      </c>
    </row>
    <row r="21" spans="1:13" ht="16.5">
      <c r="A21" s="389"/>
      <c r="B21" s="390"/>
      <c r="C21" s="391"/>
      <c r="D21" s="392"/>
      <c r="E21" s="393"/>
      <c r="F21" s="392"/>
      <c r="G21" s="392"/>
      <c r="H21" s="404"/>
      <c r="I21" s="392"/>
      <c r="J21" s="390"/>
      <c r="K21" s="395"/>
      <c r="L21" s="392"/>
      <c r="M21" s="476" t="s">
        <v>334</v>
      </c>
    </row>
    <row r="22" spans="1:13" s="413" customFormat="1" ht="16.5">
      <c r="A22" s="440" t="s">
        <v>228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2"/>
    </row>
    <row r="23" spans="1:13" ht="16.5">
      <c r="A23" s="405">
        <v>7</v>
      </c>
      <c r="B23" s="406" t="s">
        <v>300</v>
      </c>
      <c r="C23" s="381" t="s">
        <v>185</v>
      </c>
      <c r="D23" s="409" t="s">
        <v>17</v>
      </c>
      <c r="E23" s="401" t="s">
        <v>22</v>
      </c>
      <c r="F23" s="402" t="s">
        <v>17</v>
      </c>
      <c r="G23" s="409" t="s">
        <v>17</v>
      </c>
      <c r="H23" s="401" t="s">
        <v>22</v>
      </c>
      <c r="I23" s="402" t="s">
        <v>17</v>
      </c>
      <c r="J23" s="408">
        <f>14030*12</f>
        <v>168360</v>
      </c>
      <c r="K23" s="402" t="s">
        <v>17</v>
      </c>
      <c r="L23" s="398" t="s">
        <v>18</v>
      </c>
      <c r="M23" s="410"/>
    </row>
    <row r="24" spans="1:13" ht="16.5">
      <c r="A24" s="389"/>
      <c r="B24" s="390"/>
      <c r="C24" s="391"/>
      <c r="D24" s="392"/>
      <c r="E24" s="393"/>
      <c r="F24" s="392"/>
      <c r="G24" s="392"/>
      <c r="H24" s="393"/>
      <c r="I24" s="392"/>
      <c r="J24" s="390"/>
      <c r="K24" s="395"/>
      <c r="L24" s="392"/>
      <c r="M24" s="396"/>
    </row>
    <row r="25" spans="1:13" s="413" customFormat="1" ht="16.5">
      <c r="A25" s="440" t="s">
        <v>49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2"/>
    </row>
    <row r="26" spans="1:13" ht="16.5">
      <c r="A26" s="405">
        <v>8</v>
      </c>
      <c r="B26" s="406" t="s">
        <v>198</v>
      </c>
      <c r="C26" s="381" t="s">
        <v>221</v>
      </c>
      <c r="D26" s="409" t="s">
        <v>17</v>
      </c>
      <c r="E26" s="401" t="s">
        <v>187</v>
      </c>
      <c r="F26" s="402" t="s">
        <v>17</v>
      </c>
      <c r="G26" s="409" t="s">
        <v>17</v>
      </c>
      <c r="H26" s="401" t="s">
        <v>187</v>
      </c>
      <c r="I26" s="402" t="s">
        <v>17</v>
      </c>
      <c r="J26" s="408">
        <f>12480*12</f>
        <v>149760</v>
      </c>
      <c r="K26" s="402" t="s">
        <v>17</v>
      </c>
      <c r="L26" s="398" t="s">
        <v>18</v>
      </c>
      <c r="M26" s="410"/>
    </row>
    <row r="27" spans="1:13" ht="16.5">
      <c r="A27" s="389"/>
      <c r="B27" s="390"/>
      <c r="C27" s="391"/>
      <c r="D27" s="392"/>
      <c r="E27" s="393"/>
      <c r="F27" s="392"/>
      <c r="G27" s="392"/>
      <c r="H27" s="393"/>
      <c r="I27" s="392"/>
      <c r="J27" s="390"/>
      <c r="K27" s="395"/>
      <c r="L27" s="392"/>
      <c r="M27" s="396"/>
    </row>
    <row r="28" spans="1:13" ht="16.5">
      <c r="A28" s="405">
        <v>9</v>
      </c>
      <c r="B28" s="406" t="s">
        <v>331</v>
      </c>
      <c r="C28" s="381" t="s">
        <v>185</v>
      </c>
      <c r="D28" s="409" t="s">
        <v>17</v>
      </c>
      <c r="E28" s="401" t="s">
        <v>332</v>
      </c>
      <c r="F28" s="402" t="s">
        <v>17</v>
      </c>
      <c r="G28" s="409" t="s">
        <v>17</v>
      </c>
      <c r="H28" s="401" t="s">
        <v>332</v>
      </c>
      <c r="I28" s="402" t="s">
        <v>17</v>
      </c>
      <c r="J28" s="408">
        <f>11500*12</f>
        <v>138000</v>
      </c>
      <c r="K28" s="402" t="s">
        <v>17</v>
      </c>
      <c r="L28" s="398" t="s">
        <v>18</v>
      </c>
      <c r="M28" s="410"/>
    </row>
    <row r="29" spans="1:13" ht="16.5">
      <c r="A29" s="389"/>
      <c r="B29" s="390"/>
      <c r="C29" s="391"/>
      <c r="D29" s="392"/>
      <c r="E29" s="393"/>
      <c r="F29" s="392"/>
      <c r="G29" s="392"/>
      <c r="H29" s="393"/>
      <c r="I29" s="392"/>
      <c r="J29" s="390"/>
      <c r="K29" s="395"/>
      <c r="L29" s="392"/>
      <c r="M29" s="396"/>
    </row>
    <row r="30" spans="1:13" ht="16.5">
      <c r="A30" s="421"/>
      <c r="B30" s="371"/>
      <c r="C30" s="381"/>
      <c r="D30" s="381"/>
      <c r="E30" s="401"/>
      <c r="F30" s="381"/>
      <c r="G30" s="381"/>
      <c r="H30" s="401"/>
      <c r="I30" s="381"/>
      <c r="J30" s="371"/>
      <c r="K30" s="371"/>
      <c r="L30" s="381"/>
      <c r="M30" s="371"/>
    </row>
    <row r="31" spans="1:13" s="365" customFormat="1" ht="20.25">
      <c r="A31" s="574">
        <v>49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</row>
    <row r="32" spans="5:6" s="365" customFormat="1" ht="20.25">
      <c r="E32" s="423"/>
      <c r="F32" s="362"/>
    </row>
    <row r="33" spans="1:13" ht="16.5">
      <c r="A33" s="566" t="s">
        <v>1</v>
      </c>
      <c r="B33" s="566" t="s">
        <v>178</v>
      </c>
      <c r="C33" s="373" t="s">
        <v>179</v>
      </c>
      <c r="D33" s="579" t="s">
        <v>180</v>
      </c>
      <c r="E33" s="580"/>
      <c r="F33" s="580"/>
      <c r="G33" s="579" t="s">
        <v>181</v>
      </c>
      <c r="H33" s="580"/>
      <c r="I33" s="583"/>
      <c r="J33" s="571" t="s">
        <v>32</v>
      </c>
      <c r="K33" s="572"/>
      <c r="L33" s="573"/>
      <c r="M33" s="568" t="s">
        <v>33</v>
      </c>
    </row>
    <row r="34" spans="1:13" ht="16.5">
      <c r="A34" s="578"/>
      <c r="B34" s="578"/>
      <c r="C34" s="374" t="s">
        <v>274</v>
      </c>
      <c r="D34" s="581"/>
      <c r="E34" s="582"/>
      <c r="F34" s="582"/>
      <c r="G34" s="581"/>
      <c r="H34" s="582"/>
      <c r="I34" s="584"/>
      <c r="J34" s="566" t="s">
        <v>32</v>
      </c>
      <c r="K34" s="240" t="s">
        <v>182</v>
      </c>
      <c r="L34" s="424" t="s">
        <v>328</v>
      </c>
      <c r="M34" s="569"/>
    </row>
    <row r="35" spans="1:13" s="368" customFormat="1" ht="16.5">
      <c r="A35" s="567"/>
      <c r="B35" s="567"/>
      <c r="C35" s="375" t="s">
        <v>275</v>
      </c>
      <c r="D35" s="376" t="s">
        <v>183</v>
      </c>
      <c r="E35" s="376" t="s">
        <v>7</v>
      </c>
      <c r="F35" s="376" t="s">
        <v>3</v>
      </c>
      <c r="G35" s="376" t="s">
        <v>183</v>
      </c>
      <c r="H35" s="465" t="s">
        <v>7</v>
      </c>
      <c r="I35" s="376" t="s">
        <v>3</v>
      </c>
      <c r="J35" s="567"/>
      <c r="K35" s="241" t="s">
        <v>7</v>
      </c>
      <c r="L35" s="425" t="s">
        <v>329</v>
      </c>
      <c r="M35" s="570"/>
    </row>
    <row r="36" spans="1:13" s="413" customFormat="1" ht="16.5">
      <c r="A36" s="560" t="s">
        <v>54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2"/>
    </row>
    <row r="37" spans="1:13" ht="16.5">
      <c r="A37" s="405">
        <v>10</v>
      </c>
      <c r="B37" s="406" t="s">
        <v>222</v>
      </c>
      <c r="C37" s="381" t="s">
        <v>221</v>
      </c>
      <c r="D37" s="409" t="s">
        <v>17</v>
      </c>
      <c r="E37" s="401" t="s">
        <v>190</v>
      </c>
      <c r="F37" s="409" t="s">
        <v>17</v>
      </c>
      <c r="G37" s="409" t="s">
        <v>17</v>
      </c>
      <c r="H37" s="401" t="s">
        <v>190</v>
      </c>
      <c r="I37" s="402" t="s">
        <v>17</v>
      </c>
      <c r="J37" s="408">
        <f>9000*12</f>
        <v>108000</v>
      </c>
      <c r="K37" s="402" t="s">
        <v>17</v>
      </c>
      <c r="L37" s="398" t="s">
        <v>18</v>
      </c>
      <c r="M37" s="410"/>
    </row>
    <row r="38" spans="1:13" ht="16.5">
      <c r="A38" s="389"/>
      <c r="B38" s="390"/>
      <c r="C38" s="391"/>
      <c r="D38" s="392"/>
      <c r="E38" s="393"/>
      <c r="F38" s="392"/>
      <c r="G38" s="392"/>
      <c r="H38" s="393"/>
      <c r="I38" s="392"/>
      <c r="J38" s="390"/>
      <c r="K38" s="395"/>
      <c r="L38" s="392"/>
      <c r="M38" s="396"/>
    </row>
    <row r="39" spans="1:13" ht="16.5">
      <c r="A39" s="405">
        <v>11</v>
      </c>
      <c r="B39" s="406" t="s">
        <v>199</v>
      </c>
      <c r="C39" s="381" t="s">
        <v>186</v>
      </c>
      <c r="D39" s="412" t="s">
        <v>17</v>
      </c>
      <c r="E39" s="401" t="s">
        <v>131</v>
      </c>
      <c r="F39" s="412" t="s">
        <v>17</v>
      </c>
      <c r="G39" s="412" t="s">
        <v>17</v>
      </c>
      <c r="H39" s="401" t="s">
        <v>131</v>
      </c>
      <c r="I39" s="402" t="s">
        <v>17</v>
      </c>
      <c r="J39" s="408">
        <f>12*9000</f>
        <v>108000</v>
      </c>
      <c r="K39" s="402" t="s">
        <v>17</v>
      </c>
      <c r="L39" s="398" t="s">
        <v>18</v>
      </c>
      <c r="M39" s="410"/>
    </row>
    <row r="40" spans="1:13" ht="16.5">
      <c r="A40" s="389"/>
      <c r="B40" s="390"/>
      <c r="C40" s="391"/>
      <c r="D40" s="392"/>
      <c r="E40" s="393"/>
      <c r="F40" s="392"/>
      <c r="G40" s="392"/>
      <c r="H40" s="393"/>
      <c r="I40" s="392"/>
      <c r="J40" s="390"/>
      <c r="K40" s="395"/>
      <c r="L40" s="392"/>
      <c r="M40" s="396"/>
    </row>
    <row r="41" spans="1:13" ht="16.5">
      <c r="A41" s="405">
        <v>12</v>
      </c>
      <c r="B41" s="406" t="s">
        <v>200</v>
      </c>
      <c r="C41" s="381" t="s">
        <v>221</v>
      </c>
      <c r="D41" s="412" t="s">
        <v>17</v>
      </c>
      <c r="E41" s="401" t="s">
        <v>131</v>
      </c>
      <c r="F41" s="412" t="s">
        <v>17</v>
      </c>
      <c r="G41" s="412" t="s">
        <v>17</v>
      </c>
      <c r="H41" s="401" t="s">
        <v>131</v>
      </c>
      <c r="I41" s="402" t="s">
        <v>17</v>
      </c>
      <c r="J41" s="408">
        <f>12*9000</f>
        <v>108000</v>
      </c>
      <c r="K41" s="402" t="s">
        <v>17</v>
      </c>
      <c r="L41" s="398" t="s">
        <v>18</v>
      </c>
      <c r="M41" s="410"/>
    </row>
    <row r="42" spans="1:13" ht="16.5">
      <c r="A42" s="389"/>
      <c r="B42" s="390"/>
      <c r="C42" s="391"/>
      <c r="D42" s="392"/>
      <c r="E42" s="393"/>
      <c r="F42" s="392"/>
      <c r="G42" s="392"/>
      <c r="H42" s="393"/>
      <c r="I42" s="392"/>
      <c r="J42" s="390"/>
      <c r="K42" s="395"/>
      <c r="L42" s="392"/>
      <c r="M42" s="396"/>
    </row>
    <row r="43" spans="1:13" ht="16.5">
      <c r="A43" s="405">
        <v>13</v>
      </c>
      <c r="B43" s="398" t="s">
        <v>18</v>
      </c>
      <c r="C43" s="381" t="s">
        <v>18</v>
      </c>
      <c r="D43" s="412" t="s">
        <v>17</v>
      </c>
      <c r="E43" s="381" t="s">
        <v>18</v>
      </c>
      <c r="F43" s="412" t="s">
        <v>17</v>
      </c>
      <c r="G43" s="412" t="s">
        <v>17</v>
      </c>
      <c r="H43" s="401" t="s">
        <v>131</v>
      </c>
      <c r="I43" s="402" t="s">
        <v>17</v>
      </c>
      <c r="J43" s="474" t="s">
        <v>18</v>
      </c>
      <c r="K43" s="402" t="s">
        <v>17</v>
      </c>
      <c r="L43" s="398" t="s">
        <v>18</v>
      </c>
      <c r="M43" s="475" t="s">
        <v>333</v>
      </c>
    </row>
    <row r="44" spans="1:13" ht="16.5">
      <c r="A44" s="389"/>
      <c r="B44" s="390"/>
      <c r="C44" s="391"/>
      <c r="D44" s="392"/>
      <c r="E44" s="393"/>
      <c r="F44" s="392"/>
      <c r="G44" s="392"/>
      <c r="H44" s="393"/>
      <c r="I44" s="392"/>
      <c r="J44" s="390"/>
      <c r="K44" s="395"/>
      <c r="L44" s="392"/>
      <c r="M44" s="476" t="s">
        <v>334</v>
      </c>
    </row>
    <row r="45" spans="1:13" s="378" customFormat="1" ht="16.5">
      <c r="A45" s="563" t="s">
        <v>201</v>
      </c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5"/>
    </row>
    <row r="46" spans="1:13" ht="16.5">
      <c r="A46" s="560" t="s">
        <v>197</v>
      </c>
      <c r="B46" s="561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2"/>
    </row>
    <row r="47" spans="1:13" ht="16.5">
      <c r="A47" s="379">
        <v>14</v>
      </c>
      <c r="B47" s="382" t="s">
        <v>213</v>
      </c>
      <c r="C47" s="382" t="s">
        <v>18</v>
      </c>
      <c r="D47" s="384" t="s">
        <v>257</v>
      </c>
      <c r="E47" s="383" t="s">
        <v>248</v>
      </c>
      <c r="F47" s="382" t="s">
        <v>267</v>
      </c>
      <c r="G47" s="384" t="s">
        <v>257</v>
      </c>
      <c r="H47" s="383" t="s">
        <v>248</v>
      </c>
      <c r="I47" s="382" t="s">
        <v>267</v>
      </c>
      <c r="J47" s="478" t="s">
        <v>18</v>
      </c>
      <c r="K47" s="479" t="s">
        <v>18</v>
      </c>
      <c r="L47" s="382" t="s">
        <v>18</v>
      </c>
      <c r="M47" s="422" t="s">
        <v>277</v>
      </c>
    </row>
    <row r="48" spans="1:13" ht="16.5">
      <c r="A48" s="389"/>
      <c r="B48" s="390"/>
      <c r="C48" s="391"/>
      <c r="D48" s="392"/>
      <c r="E48" s="393" t="s">
        <v>249</v>
      </c>
      <c r="F48" s="392"/>
      <c r="G48" s="392"/>
      <c r="H48" s="393" t="s">
        <v>249</v>
      </c>
      <c r="I48" s="392"/>
      <c r="J48" s="390"/>
      <c r="K48" s="391"/>
      <c r="L48" s="392"/>
      <c r="M48" s="396"/>
    </row>
    <row r="49" spans="1:13" ht="16.5">
      <c r="A49" s="379">
        <v>15</v>
      </c>
      <c r="B49" s="380" t="s">
        <v>202</v>
      </c>
      <c r="C49" s="397" t="s">
        <v>184</v>
      </c>
      <c r="D49" s="384" t="s">
        <v>258</v>
      </c>
      <c r="E49" s="383" t="s">
        <v>111</v>
      </c>
      <c r="F49" s="382" t="s">
        <v>292</v>
      </c>
      <c r="G49" s="384" t="s">
        <v>258</v>
      </c>
      <c r="H49" s="383" t="s">
        <v>111</v>
      </c>
      <c r="I49" s="382" t="s">
        <v>292</v>
      </c>
      <c r="J49" s="386">
        <f>26460*12</f>
        <v>317520</v>
      </c>
      <c r="K49" s="402" t="s">
        <v>17</v>
      </c>
      <c r="L49" s="382" t="s">
        <v>18</v>
      </c>
      <c r="M49" s="388"/>
    </row>
    <row r="50" spans="1:13" ht="16.5">
      <c r="A50" s="389"/>
      <c r="B50" s="390"/>
      <c r="C50" s="391"/>
      <c r="D50" s="392"/>
      <c r="E50" s="393"/>
      <c r="F50" s="392"/>
      <c r="G50" s="392"/>
      <c r="H50" s="393"/>
      <c r="I50" s="392"/>
      <c r="J50" s="390"/>
      <c r="K50" s="391"/>
      <c r="L50" s="392"/>
      <c r="M50" s="396"/>
    </row>
    <row r="51" spans="1:13" ht="16.5">
      <c r="A51" s="379">
        <v>16</v>
      </c>
      <c r="B51" s="380" t="s">
        <v>203</v>
      </c>
      <c r="C51" s="397" t="s">
        <v>185</v>
      </c>
      <c r="D51" s="384" t="s">
        <v>259</v>
      </c>
      <c r="E51" s="383" t="s">
        <v>219</v>
      </c>
      <c r="F51" s="382" t="s">
        <v>294</v>
      </c>
      <c r="G51" s="384" t="s">
        <v>259</v>
      </c>
      <c r="H51" s="383" t="s">
        <v>219</v>
      </c>
      <c r="I51" s="382" t="s">
        <v>294</v>
      </c>
      <c r="J51" s="386">
        <f>20440*12</f>
        <v>245280</v>
      </c>
      <c r="K51" s="402" t="s">
        <v>17</v>
      </c>
      <c r="L51" s="414" t="s">
        <v>18</v>
      </c>
      <c r="M51" s="386"/>
    </row>
    <row r="52" spans="1:13" ht="16.5">
      <c r="A52" s="389"/>
      <c r="B52" s="390"/>
      <c r="C52" s="391"/>
      <c r="D52" s="392"/>
      <c r="E52" s="393"/>
      <c r="F52" s="392"/>
      <c r="G52" s="392"/>
      <c r="H52" s="393"/>
      <c r="I52" s="392"/>
      <c r="J52" s="390"/>
      <c r="K52" s="415"/>
      <c r="L52" s="403"/>
      <c r="M52" s="390"/>
    </row>
    <row r="53" spans="1:13" ht="16.5">
      <c r="A53" s="379">
        <v>17</v>
      </c>
      <c r="B53" s="385" t="s">
        <v>204</v>
      </c>
      <c r="C53" s="397" t="s">
        <v>217</v>
      </c>
      <c r="D53" s="384" t="s">
        <v>260</v>
      </c>
      <c r="E53" s="383" t="s">
        <v>16</v>
      </c>
      <c r="F53" s="382" t="s">
        <v>295</v>
      </c>
      <c r="G53" s="384" t="s">
        <v>260</v>
      </c>
      <c r="H53" s="383" t="s">
        <v>16</v>
      </c>
      <c r="I53" s="382" t="s">
        <v>295</v>
      </c>
      <c r="J53" s="386">
        <f>27490*12</f>
        <v>329880</v>
      </c>
      <c r="K53" s="402" t="s">
        <v>17</v>
      </c>
      <c r="L53" s="414" t="s">
        <v>18</v>
      </c>
      <c r="M53" s="386"/>
    </row>
    <row r="54" spans="1:13" ht="16.5">
      <c r="A54" s="389"/>
      <c r="B54" s="390"/>
      <c r="C54" s="391"/>
      <c r="D54" s="392"/>
      <c r="E54" s="393"/>
      <c r="F54" s="392"/>
      <c r="G54" s="392"/>
      <c r="H54" s="393"/>
      <c r="I54" s="392"/>
      <c r="J54" s="390"/>
      <c r="K54" s="415"/>
      <c r="L54" s="403"/>
      <c r="M54" s="390"/>
    </row>
    <row r="55" spans="1:13" ht="16.5">
      <c r="A55" s="560" t="s">
        <v>49</v>
      </c>
      <c r="B55" s="561"/>
      <c r="C55" s="561"/>
      <c r="D55" s="561"/>
      <c r="E55" s="561"/>
      <c r="F55" s="561"/>
      <c r="G55" s="586"/>
      <c r="H55" s="561"/>
      <c r="I55" s="561"/>
      <c r="J55" s="561"/>
      <c r="K55" s="561"/>
      <c r="L55" s="561"/>
      <c r="M55" s="562"/>
    </row>
    <row r="56" spans="1:13" ht="16.5">
      <c r="A56" s="405">
        <v>18</v>
      </c>
      <c r="B56" s="406" t="s">
        <v>205</v>
      </c>
      <c r="C56" s="399" t="s">
        <v>185</v>
      </c>
      <c r="D56" s="409" t="s">
        <v>17</v>
      </c>
      <c r="E56" s="401" t="s">
        <v>53</v>
      </c>
      <c r="F56" s="409" t="s">
        <v>17</v>
      </c>
      <c r="G56" s="409" t="s">
        <v>17</v>
      </c>
      <c r="H56" s="401" t="s">
        <v>53</v>
      </c>
      <c r="I56" s="402" t="s">
        <v>17</v>
      </c>
      <c r="J56" s="416">
        <f>12980*12</f>
        <v>155760</v>
      </c>
      <c r="K56" s="409" t="s">
        <v>17</v>
      </c>
      <c r="L56" s="417" t="s">
        <v>17</v>
      </c>
      <c r="M56" s="418"/>
    </row>
    <row r="57" spans="1:13" ht="16.5">
      <c r="A57" s="405"/>
      <c r="B57" s="406"/>
      <c r="C57" s="381"/>
      <c r="D57" s="392"/>
      <c r="E57" s="401"/>
      <c r="F57" s="392"/>
      <c r="G57" s="392"/>
      <c r="H57" s="401"/>
      <c r="I57" s="415"/>
      <c r="J57" s="390"/>
      <c r="K57" s="390"/>
      <c r="L57" s="419"/>
      <c r="M57" s="390"/>
    </row>
    <row r="58" spans="1:13" ht="16.5">
      <c r="A58" s="379">
        <v>19</v>
      </c>
      <c r="B58" s="380" t="s">
        <v>206</v>
      </c>
      <c r="C58" s="397" t="s">
        <v>185</v>
      </c>
      <c r="D58" s="412" t="s">
        <v>17</v>
      </c>
      <c r="E58" s="383" t="s">
        <v>50</v>
      </c>
      <c r="F58" s="412" t="s">
        <v>17</v>
      </c>
      <c r="G58" s="412" t="s">
        <v>17</v>
      </c>
      <c r="H58" s="383" t="s">
        <v>50</v>
      </c>
      <c r="I58" s="402" t="s">
        <v>17</v>
      </c>
      <c r="J58" s="420">
        <f>11160*12</f>
        <v>133920</v>
      </c>
      <c r="K58" s="402" t="s">
        <v>17</v>
      </c>
      <c r="L58" s="414" t="s">
        <v>18</v>
      </c>
      <c r="M58" s="386"/>
    </row>
    <row r="59" spans="1:13" ht="16.5">
      <c r="A59" s="389"/>
      <c r="B59" s="390"/>
      <c r="C59" s="391"/>
      <c r="D59" s="392"/>
      <c r="E59" s="393"/>
      <c r="F59" s="392"/>
      <c r="G59" s="392"/>
      <c r="H59" s="393"/>
      <c r="I59" s="392"/>
      <c r="J59" s="390"/>
      <c r="K59" s="395"/>
      <c r="L59" s="403"/>
      <c r="M59" s="390"/>
    </row>
    <row r="60" spans="1:13" ht="16.5">
      <c r="A60" s="421"/>
      <c r="B60" s="371"/>
      <c r="C60" s="381"/>
      <c r="D60" s="381"/>
      <c r="E60" s="401"/>
      <c r="F60" s="381"/>
      <c r="G60" s="381"/>
      <c r="H60" s="401"/>
      <c r="I60" s="381"/>
      <c r="J60" s="371"/>
      <c r="K60" s="371"/>
      <c r="L60" s="381"/>
      <c r="M60" s="371"/>
    </row>
    <row r="61" spans="1:13" s="365" customFormat="1" ht="20.25">
      <c r="A61" s="574">
        <v>50</v>
      </c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</row>
    <row r="62" spans="2:13" s="365" customFormat="1" ht="20.25"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</row>
    <row r="63" spans="1:13" ht="16.5">
      <c r="A63" s="566" t="s">
        <v>1</v>
      </c>
      <c r="B63" s="566" t="s">
        <v>178</v>
      </c>
      <c r="C63" s="373" t="s">
        <v>179</v>
      </c>
      <c r="D63" s="579" t="s">
        <v>180</v>
      </c>
      <c r="E63" s="580"/>
      <c r="F63" s="580"/>
      <c r="G63" s="579" t="s">
        <v>181</v>
      </c>
      <c r="H63" s="580"/>
      <c r="I63" s="583"/>
      <c r="J63" s="571" t="s">
        <v>32</v>
      </c>
      <c r="K63" s="572"/>
      <c r="L63" s="573"/>
      <c r="M63" s="568" t="s">
        <v>33</v>
      </c>
    </row>
    <row r="64" spans="1:13" ht="16.5">
      <c r="A64" s="578"/>
      <c r="B64" s="578"/>
      <c r="C64" s="374" t="s">
        <v>274</v>
      </c>
      <c r="D64" s="581"/>
      <c r="E64" s="582"/>
      <c r="F64" s="582"/>
      <c r="G64" s="581"/>
      <c r="H64" s="582"/>
      <c r="I64" s="584"/>
      <c r="J64" s="566" t="s">
        <v>32</v>
      </c>
      <c r="K64" s="240" t="s">
        <v>182</v>
      </c>
      <c r="L64" s="424" t="s">
        <v>328</v>
      </c>
      <c r="M64" s="569"/>
    </row>
    <row r="65" spans="1:13" s="368" customFormat="1" ht="16.5">
      <c r="A65" s="567"/>
      <c r="B65" s="567"/>
      <c r="C65" s="375" t="s">
        <v>275</v>
      </c>
      <c r="D65" s="376" t="s">
        <v>183</v>
      </c>
      <c r="E65" s="376" t="s">
        <v>7</v>
      </c>
      <c r="F65" s="376" t="s">
        <v>3</v>
      </c>
      <c r="G65" s="376" t="s">
        <v>183</v>
      </c>
      <c r="H65" s="465" t="s">
        <v>7</v>
      </c>
      <c r="I65" s="376" t="s">
        <v>3</v>
      </c>
      <c r="J65" s="567"/>
      <c r="K65" s="241" t="s">
        <v>7</v>
      </c>
      <c r="L65" s="425" t="s">
        <v>329</v>
      </c>
      <c r="M65" s="570"/>
    </row>
    <row r="66" spans="1:13" s="378" customFormat="1" ht="16.5">
      <c r="A66" s="563" t="s">
        <v>207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5"/>
    </row>
    <row r="67" spans="1:13" ht="16.5">
      <c r="A67" s="560" t="s">
        <v>197</v>
      </c>
      <c r="B67" s="561"/>
      <c r="C67" s="561"/>
      <c r="D67" s="561"/>
      <c r="E67" s="561"/>
      <c r="F67" s="561"/>
      <c r="G67" s="585"/>
      <c r="H67" s="561"/>
      <c r="I67" s="561"/>
      <c r="J67" s="561"/>
      <c r="K67" s="561"/>
      <c r="L67" s="561"/>
      <c r="M67" s="562"/>
    </row>
    <row r="68" spans="1:13" ht="20.25" customHeight="1">
      <c r="A68" s="379">
        <v>20</v>
      </c>
      <c r="B68" s="380" t="s">
        <v>208</v>
      </c>
      <c r="C68" s="397" t="s">
        <v>184</v>
      </c>
      <c r="D68" s="384" t="s">
        <v>261</v>
      </c>
      <c r="E68" s="383" t="s">
        <v>250</v>
      </c>
      <c r="F68" s="382" t="s">
        <v>267</v>
      </c>
      <c r="G68" s="384" t="s">
        <v>261</v>
      </c>
      <c r="H68" s="383" t="s">
        <v>250</v>
      </c>
      <c r="I68" s="382" t="s">
        <v>267</v>
      </c>
      <c r="J68" s="386">
        <f>33000*12</f>
        <v>396000</v>
      </c>
      <c r="K68" s="387">
        <f>3500*12</f>
        <v>42000</v>
      </c>
      <c r="L68" s="382" t="s">
        <v>18</v>
      </c>
      <c r="M68" s="388"/>
    </row>
    <row r="69" spans="1:13" ht="20.25" customHeight="1">
      <c r="A69" s="389"/>
      <c r="B69" s="390"/>
      <c r="C69" s="391"/>
      <c r="D69" s="392"/>
      <c r="E69" s="393" t="s">
        <v>272</v>
      </c>
      <c r="F69" s="392"/>
      <c r="G69" s="392"/>
      <c r="H69" s="393" t="s">
        <v>272</v>
      </c>
      <c r="I69" s="392"/>
      <c r="J69" s="390"/>
      <c r="K69" s="395"/>
      <c r="L69" s="392"/>
      <c r="M69" s="396"/>
    </row>
    <row r="70" spans="1:13" ht="20.25" customHeight="1">
      <c r="A70" s="379">
        <v>21</v>
      </c>
      <c r="B70" s="382" t="s">
        <v>335</v>
      </c>
      <c r="C70" s="397" t="s">
        <v>18</v>
      </c>
      <c r="D70" s="384" t="s">
        <v>262</v>
      </c>
      <c r="E70" s="383" t="s">
        <v>114</v>
      </c>
      <c r="F70" s="382" t="s">
        <v>322</v>
      </c>
      <c r="G70" s="384" t="s">
        <v>262</v>
      </c>
      <c r="H70" s="383" t="s">
        <v>114</v>
      </c>
      <c r="I70" s="382" t="s">
        <v>322</v>
      </c>
      <c r="J70" s="478" t="s">
        <v>18</v>
      </c>
      <c r="K70" s="402" t="s">
        <v>17</v>
      </c>
      <c r="L70" s="382" t="s">
        <v>18</v>
      </c>
      <c r="M70" s="388"/>
    </row>
    <row r="71" spans="1:13" ht="20.25" customHeight="1">
      <c r="A71" s="389"/>
      <c r="B71" s="392"/>
      <c r="C71" s="391"/>
      <c r="D71" s="392"/>
      <c r="E71" s="393"/>
      <c r="F71" s="392"/>
      <c r="G71" s="392"/>
      <c r="H71" s="393"/>
      <c r="I71" s="392"/>
      <c r="J71" s="390"/>
      <c r="K71" s="395"/>
      <c r="L71" s="392"/>
      <c r="M71" s="396"/>
    </row>
    <row r="72" spans="1:13" ht="20.25" customHeight="1">
      <c r="A72" s="379">
        <v>22</v>
      </c>
      <c r="B72" s="385" t="s">
        <v>209</v>
      </c>
      <c r="C72" s="397" t="s">
        <v>184</v>
      </c>
      <c r="D72" s="384" t="s">
        <v>263</v>
      </c>
      <c r="E72" s="383" t="s">
        <v>22</v>
      </c>
      <c r="F72" s="382" t="s">
        <v>296</v>
      </c>
      <c r="G72" s="384" t="s">
        <v>263</v>
      </c>
      <c r="H72" s="383" t="s">
        <v>22</v>
      </c>
      <c r="I72" s="382" t="s">
        <v>296</v>
      </c>
      <c r="J72" s="386">
        <f>15440*12</f>
        <v>185280</v>
      </c>
      <c r="K72" s="402" t="s">
        <v>17</v>
      </c>
      <c r="L72" s="382" t="s">
        <v>18</v>
      </c>
      <c r="M72" s="388"/>
    </row>
    <row r="73" spans="1:13" ht="20.25" customHeight="1">
      <c r="A73" s="389"/>
      <c r="B73" s="392"/>
      <c r="C73" s="391"/>
      <c r="D73" s="392"/>
      <c r="E73" s="393"/>
      <c r="F73" s="392"/>
      <c r="G73" s="392"/>
      <c r="H73" s="393"/>
      <c r="I73" s="392"/>
      <c r="J73" s="390"/>
      <c r="K73" s="395"/>
      <c r="L73" s="392"/>
      <c r="M73" s="396"/>
    </row>
    <row r="74" spans="1:13" ht="20.25" customHeight="1">
      <c r="A74" s="575" t="s">
        <v>49</v>
      </c>
      <c r="B74" s="576"/>
      <c r="C74" s="576"/>
      <c r="D74" s="576"/>
      <c r="E74" s="576"/>
      <c r="F74" s="576"/>
      <c r="G74" s="587"/>
      <c r="H74" s="576"/>
      <c r="I74" s="576"/>
      <c r="J74" s="576"/>
      <c r="K74" s="576"/>
      <c r="L74" s="576"/>
      <c r="M74" s="577"/>
    </row>
    <row r="75" spans="1:13" ht="20.25" customHeight="1">
      <c r="A75" s="379">
        <v>23</v>
      </c>
      <c r="B75" s="385" t="s">
        <v>210</v>
      </c>
      <c r="C75" s="382" t="s">
        <v>218</v>
      </c>
      <c r="D75" s="409" t="s">
        <v>17</v>
      </c>
      <c r="E75" s="383" t="s">
        <v>26</v>
      </c>
      <c r="F75" s="409" t="s">
        <v>17</v>
      </c>
      <c r="G75" s="409" t="s">
        <v>17</v>
      </c>
      <c r="H75" s="383" t="s">
        <v>26</v>
      </c>
      <c r="I75" s="402" t="s">
        <v>17</v>
      </c>
      <c r="J75" s="386">
        <f>12720*12</f>
        <v>152640</v>
      </c>
      <c r="K75" s="402" t="s">
        <v>17</v>
      </c>
      <c r="L75" s="382" t="s">
        <v>18</v>
      </c>
      <c r="M75" s="388"/>
    </row>
    <row r="76" spans="1:13" ht="20.25" customHeight="1">
      <c r="A76" s="389"/>
      <c r="B76" s="394"/>
      <c r="C76" s="391"/>
      <c r="D76" s="392"/>
      <c r="E76" s="393"/>
      <c r="F76" s="392"/>
      <c r="G76" s="392"/>
      <c r="H76" s="393"/>
      <c r="I76" s="392"/>
      <c r="J76" s="390"/>
      <c r="K76" s="395"/>
      <c r="L76" s="392"/>
      <c r="M76" s="396"/>
    </row>
    <row r="77" spans="1:13" ht="20.25" customHeight="1">
      <c r="A77" s="575" t="s">
        <v>54</v>
      </c>
      <c r="B77" s="576"/>
      <c r="C77" s="576"/>
      <c r="D77" s="576"/>
      <c r="E77" s="576"/>
      <c r="F77" s="576"/>
      <c r="G77" s="576"/>
      <c r="H77" s="576"/>
      <c r="I77" s="576"/>
      <c r="J77" s="576"/>
      <c r="K77" s="576"/>
      <c r="L77" s="576"/>
      <c r="M77" s="577"/>
    </row>
    <row r="78" spans="1:13" ht="20.25" customHeight="1">
      <c r="A78" s="379">
        <v>24</v>
      </c>
      <c r="B78" s="385" t="s">
        <v>336</v>
      </c>
      <c r="C78" s="382" t="s">
        <v>218</v>
      </c>
      <c r="D78" s="409" t="s">
        <v>17</v>
      </c>
      <c r="E78" s="383" t="s">
        <v>64</v>
      </c>
      <c r="F78" s="409" t="s">
        <v>17</v>
      </c>
      <c r="G78" s="409" t="s">
        <v>17</v>
      </c>
      <c r="H78" s="385" t="s">
        <v>64</v>
      </c>
      <c r="I78" s="402" t="s">
        <v>17</v>
      </c>
      <c r="J78" s="386">
        <f>9000*12</f>
        <v>108000</v>
      </c>
      <c r="K78" s="402" t="s">
        <v>17</v>
      </c>
      <c r="L78" s="382" t="s">
        <v>18</v>
      </c>
      <c r="M78" s="388"/>
    </row>
    <row r="79" spans="1:13" ht="20.25" customHeight="1">
      <c r="A79" s="389"/>
      <c r="B79" s="394"/>
      <c r="C79" s="391"/>
      <c r="D79" s="392"/>
      <c r="E79" s="393"/>
      <c r="F79" s="392"/>
      <c r="G79" s="392"/>
      <c r="H79" s="394"/>
      <c r="I79" s="392"/>
      <c r="J79" s="390"/>
      <c r="K79" s="395"/>
      <c r="L79" s="392"/>
      <c r="M79" s="396"/>
    </row>
    <row r="80" spans="1:13" ht="20.25" customHeight="1">
      <c r="A80" s="379">
        <v>25</v>
      </c>
      <c r="B80" s="385" t="s">
        <v>211</v>
      </c>
      <c r="C80" s="382" t="s">
        <v>220</v>
      </c>
      <c r="D80" s="412" t="s">
        <v>17</v>
      </c>
      <c r="E80" s="383" t="s">
        <v>131</v>
      </c>
      <c r="F80" s="412" t="s">
        <v>17</v>
      </c>
      <c r="G80" s="412" t="s">
        <v>17</v>
      </c>
      <c r="H80" s="385" t="s">
        <v>131</v>
      </c>
      <c r="I80" s="402" t="s">
        <v>17</v>
      </c>
      <c r="J80" s="386">
        <f>9000*12</f>
        <v>108000</v>
      </c>
      <c r="K80" s="402" t="s">
        <v>17</v>
      </c>
      <c r="L80" s="382" t="s">
        <v>18</v>
      </c>
      <c r="M80" s="388"/>
    </row>
    <row r="81" spans="1:13" ht="20.25" customHeight="1">
      <c r="A81" s="389"/>
      <c r="B81" s="394"/>
      <c r="C81" s="391"/>
      <c r="D81" s="392"/>
      <c r="E81" s="393"/>
      <c r="F81" s="392"/>
      <c r="G81" s="392"/>
      <c r="H81" s="394"/>
      <c r="I81" s="392"/>
      <c r="J81" s="390"/>
      <c r="K81" s="395"/>
      <c r="L81" s="392"/>
      <c r="M81" s="396"/>
    </row>
    <row r="82" spans="1:13" ht="20.25" customHeight="1">
      <c r="A82" s="379">
        <v>26</v>
      </c>
      <c r="B82" s="385" t="s">
        <v>212</v>
      </c>
      <c r="C82" s="382" t="s">
        <v>221</v>
      </c>
      <c r="D82" s="412" t="s">
        <v>17</v>
      </c>
      <c r="E82" s="383" t="s">
        <v>131</v>
      </c>
      <c r="F82" s="412" t="s">
        <v>17</v>
      </c>
      <c r="G82" s="412" t="s">
        <v>17</v>
      </c>
      <c r="H82" s="385" t="s">
        <v>131</v>
      </c>
      <c r="I82" s="402" t="s">
        <v>17</v>
      </c>
      <c r="J82" s="386">
        <f>9000*12</f>
        <v>108000</v>
      </c>
      <c r="K82" s="402" t="s">
        <v>17</v>
      </c>
      <c r="L82" s="382" t="s">
        <v>18</v>
      </c>
      <c r="M82" s="388"/>
    </row>
    <row r="83" spans="1:13" ht="20.25" customHeight="1">
      <c r="A83" s="389"/>
      <c r="B83" s="390"/>
      <c r="C83" s="391"/>
      <c r="D83" s="392"/>
      <c r="E83" s="393"/>
      <c r="F83" s="392"/>
      <c r="G83" s="392"/>
      <c r="H83" s="394"/>
      <c r="I83" s="392"/>
      <c r="J83" s="390"/>
      <c r="K83" s="395"/>
      <c r="L83" s="392"/>
      <c r="M83" s="396"/>
    </row>
    <row r="84" spans="1:12" s="371" customFormat="1" ht="20.25" customHeight="1">
      <c r="A84" s="421"/>
      <c r="C84" s="381"/>
      <c r="D84" s="381"/>
      <c r="E84" s="401"/>
      <c r="F84" s="381"/>
      <c r="G84" s="381"/>
      <c r="H84" s="381"/>
      <c r="I84" s="381"/>
      <c r="L84" s="381"/>
    </row>
    <row r="85" spans="1:12" s="371" customFormat="1" ht="20.25" customHeight="1">
      <c r="A85" s="421"/>
      <c r="C85" s="381"/>
      <c r="D85" s="381"/>
      <c r="E85" s="401"/>
      <c r="F85" s="381"/>
      <c r="G85" s="381"/>
      <c r="H85" s="381"/>
      <c r="I85" s="381"/>
      <c r="L85" s="381"/>
    </row>
    <row r="86" spans="1:12" s="371" customFormat="1" ht="20.25" customHeight="1">
      <c r="A86" s="421"/>
      <c r="C86" s="381"/>
      <c r="D86" s="381"/>
      <c r="E86" s="401"/>
      <c r="F86" s="381"/>
      <c r="G86" s="381"/>
      <c r="H86" s="381"/>
      <c r="I86" s="381"/>
      <c r="L86" s="381"/>
    </row>
    <row r="87" spans="1:13" s="365" customFormat="1" ht="20.25">
      <c r="A87" s="574">
        <v>51</v>
      </c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</row>
    <row r="88" spans="2:13" s="365" customFormat="1" ht="20.25">
      <c r="B88" s="559"/>
      <c r="C88" s="559"/>
      <c r="D88" s="559"/>
      <c r="E88" s="559"/>
      <c r="F88" s="559"/>
      <c r="G88" s="559"/>
      <c r="H88" s="559"/>
      <c r="I88" s="559"/>
      <c r="J88" s="559"/>
      <c r="K88" s="559"/>
      <c r="L88" s="559"/>
      <c r="M88" s="559"/>
    </row>
    <row r="89" spans="1:13" ht="16.5">
      <c r="A89" s="566" t="s">
        <v>1</v>
      </c>
      <c r="B89" s="566" t="s">
        <v>178</v>
      </c>
      <c r="C89" s="373" t="s">
        <v>179</v>
      </c>
      <c r="D89" s="579" t="s">
        <v>180</v>
      </c>
      <c r="E89" s="580"/>
      <c r="F89" s="580"/>
      <c r="G89" s="579" t="s">
        <v>181</v>
      </c>
      <c r="H89" s="580"/>
      <c r="I89" s="583"/>
      <c r="J89" s="571" t="s">
        <v>32</v>
      </c>
      <c r="K89" s="572"/>
      <c r="L89" s="573"/>
      <c r="M89" s="568" t="s">
        <v>33</v>
      </c>
    </row>
    <row r="90" spans="1:13" ht="16.5">
      <c r="A90" s="578"/>
      <c r="B90" s="578"/>
      <c r="C90" s="374" t="s">
        <v>274</v>
      </c>
      <c r="D90" s="581"/>
      <c r="E90" s="582"/>
      <c r="F90" s="582"/>
      <c r="G90" s="581"/>
      <c r="H90" s="582"/>
      <c r="I90" s="584"/>
      <c r="J90" s="566" t="s">
        <v>32</v>
      </c>
      <c r="K90" s="240" t="s">
        <v>182</v>
      </c>
      <c r="L90" s="424" t="s">
        <v>328</v>
      </c>
      <c r="M90" s="569"/>
    </row>
    <row r="91" spans="1:13" s="368" customFormat="1" ht="16.5">
      <c r="A91" s="567"/>
      <c r="B91" s="567"/>
      <c r="C91" s="375" t="s">
        <v>275</v>
      </c>
      <c r="D91" s="376" t="s">
        <v>183</v>
      </c>
      <c r="E91" s="376" t="s">
        <v>7</v>
      </c>
      <c r="F91" s="376" t="s">
        <v>3</v>
      </c>
      <c r="G91" s="376" t="s">
        <v>183</v>
      </c>
      <c r="H91" s="465" t="s">
        <v>7</v>
      </c>
      <c r="I91" s="376" t="s">
        <v>3</v>
      </c>
      <c r="J91" s="567"/>
      <c r="K91" s="241" t="s">
        <v>7</v>
      </c>
      <c r="L91" s="425" t="s">
        <v>329</v>
      </c>
      <c r="M91" s="570"/>
    </row>
    <row r="92" spans="1:13" s="378" customFormat="1" ht="16.5">
      <c r="A92" s="563" t="s">
        <v>216</v>
      </c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5"/>
    </row>
    <row r="93" spans="1:13" ht="16.5">
      <c r="A93" s="560" t="s">
        <v>197</v>
      </c>
      <c r="B93" s="585"/>
      <c r="C93" s="561"/>
      <c r="D93" s="561"/>
      <c r="E93" s="561"/>
      <c r="F93" s="561"/>
      <c r="G93" s="585"/>
      <c r="H93" s="561"/>
      <c r="I93" s="561"/>
      <c r="J93" s="561"/>
      <c r="K93" s="561"/>
      <c r="L93" s="561"/>
      <c r="M93" s="562"/>
    </row>
    <row r="94" spans="1:13" ht="16.5">
      <c r="A94" s="379">
        <v>27</v>
      </c>
      <c r="B94" s="380" t="s">
        <v>251</v>
      </c>
      <c r="C94" s="381" t="s">
        <v>185</v>
      </c>
      <c r="D94" s="384" t="s">
        <v>264</v>
      </c>
      <c r="E94" s="383" t="s">
        <v>278</v>
      </c>
      <c r="F94" s="382" t="s">
        <v>267</v>
      </c>
      <c r="G94" s="384" t="s">
        <v>264</v>
      </c>
      <c r="H94" s="383" t="s">
        <v>278</v>
      </c>
      <c r="I94" s="382" t="s">
        <v>267</v>
      </c>
      <c r="J94" s="386">
        <f>30790*12</f>
        <v>369480</v>
      </c>
      <c r="K94" s="387">
        <f>3500*12</f>
        <v>42000</v>
      </c>
      <c r="L94" s="409" t="s">
        <v>17</v>
      </c>
      <c r="M94" s="388"/>
    </row>
    <row r="95" spans="1:13" ht="16.5">
      <c r="A95" s="389"/>
      <c r="B95" s="390"/>
      <c r="C95" s="391"/>
      <c r="D95" s="392"/>
      <c r="E95" s="393" t="s">
        <v>273</v>
      </c>
      <c r="F95" s="392"/>
      <c r="G95" s="392"/>
      <c r="H95" s="393" t="s">
        <v>273</v>
      </c>
      <c r="I95" s="392"/>
      <c r="J95" s="390"/>
      <c r="K95" s="395"/>
      <c r="L95" s="392"/>
      <c r="M95" s="396"/>
    </row>
    <row r="96" spans="1:13" ht="16.5">
      <c r="A96" s="405">
        <v>28</v>
      </c>
      <c r="B96" s="382" t="s">
        <v>213</v>
      </c>
      <c r="C96" s="381" t="s">
        <v>18</v>
      </c>
      <c r="D96" s="384" t="s">
        <v>265</v>
      </c>
      <c r="E96" s="401" t="s">
        <v>117</v>
      </c>
      <c r="F96" s="398" t="s">
        <v>293</v>
      </c>
      <c r="G96" s="384" t="s">
        <v>265</v>
      </c>
      <c r="H96" s="401" t="s">
        <v>117</v>
      </c>
      <c r="I96" s="398" t="s">
        <v>293</v>
      </c>
      <c r="J96" s="478" t="s">
        <v>18</v>
      </c>
      <c r="K96" s="402" t="s">
        <v>17</v>
      </c>
      <c r="L96" s="412" t="s">
        <v>17</v>
      </c>
      <c r="M96" s="422" t="s">
        <v>277</v>
      </c>
    </row>
    <row r="97" spans="1:13" ht="16.5">
      <c r="A97" s="405"/>
      <c r="B97" s="406"/>
      <c r="C97" s="381"/>
      <c r="D97" s="398"/>
      <c r="E97" s="401"/>
      <c r="F97" s="392"/>
      <c r="G97" s="392"/>
      <c r="H97" s="401"/>
      <c r="I97" s="398"/>
      <c r="J97" s="406"/>
      <c r="K97" s="371"/>
      <c r="L97" s="392"/>
      <c r="M97" s="411"/>
    </row>
    <row r="98" spans="1:13" ht="16.5">
      <c r="A98" s="560" t="s">
        <v>49</v>
      </c>
      <c r="B98" s="561"/>
      <c r="C98" s="561"/>
      <c r="D98" s="561"/>
      <c r="E98" s="561"/>
      <c r="F98" s="561"/>
      <c r="G98" s="586"/>
      <c r="H98" s="561"/>
      <c r="I98" s="561"/>
      <c r="J98" s="561"/>
      <c r="K98" s="561"/>
      <c r="L98" s="561"/>
      <c r="M98" s="562"/>
    </row>
    <row r="99" spans="1:13" ht="16.5">
      <c r="A99" s="379">
        <v>29</v>
      </c>
      <c r="B99" s="382" t="s">
        <v>18</v>
      </c>
      <c r="C99" s="397" t="s">
        <v>18</v>
      </c>
      <c r="D99" s="382" t="s">
        <v>18</v>
      </c>
      <c r="E99" s="383" t="s">
        <v>133</v>
      </c>
      <c r="F99" s="382" t="s">
        <v>18</v>
      </c>
      <c r="G99" s="382" t="s">
        <v>18</v>
      </c>
      <c r="H99" s="383" t="s">
        <v>133</v>
      </c>
      <c r="I99" s="402" t="s">
        <v>17</v>
      </c>
      <c r="J99" s="402" t="s">
        <v>17</v>
      </c>
      <c r="K99" s="402" t="s">
        <v>17</v>
      </c>
      <c r="L99" s="409" t="s">
        <v>17</v>
      </c>
      <c r="M99" s="475" t="s">
        <v>333</v>
      </c>
    </row>
    <row r="100" spans="1:13" ht="16.5">
      <c r="A100" s="389"/>
      <c r="B100" s="390"/>
      <c r="C100" s="391"/>
      <c r="D100" s="392"/>
      <c r="E100" s="393"/>
      <c r="F100" s="392"/>
      <c r="G100" s="392"/>
      <c r="H100" s="393"/>
      <c r="I100" s="392"/>
      <c r="J100" s="390"/>
      <c r="K100" s="395"/>
      <c r="L100" s="392"/>
      <c r="M100" s="476" t="s">
        <v>334</v>
      </c>
    </row>
    <row r="101" spans="1:13" ht="16.5">
      <c r="A101" s="379">
        <v>30</v>
      </c>
      <c r="B101" s="382" t="s">
        <v>18</v>
      </c>
      <c r="C101" s="397" t="s">
        <v>18</v>
      </c>
      <c r="D101" s="382" t="s">
        <v>18</v>
      </c>
      <c r="E101" s="383" t="s">
        <v>133</v>
      </c>
      <c r="F101" s="382" t="s">
        <v>18</v>
      </c>
      <c r="G101" s="382" t="s">
        <v>18</v>
      </c>
      <c r="H101" s="383" t="s">
        <v>133</v>
      </c>
      <c r="I101" s="402" t="s">
        <v>17</v>
      </c>
      <c r="J101" s="402" t="s">
        <v>17</v>
      </c>
      <c r="K101" s="402" t="s">
        <v>17</v>
      </c>
      <c r="L101" s="409" t="s">
        <v>17</v>
      </c>
      <c r="M101" s="475" t="s">
        <v>333</v>
      </c>
    </row>
    <row r="102" spans="1:13" ht="16.5">
      <c r="A102" s="389"/>
      <c r="B102" s="390"/>
      <c r="C102" s="391"/>
      <c r="D102" s="392"/>
      <c r="E102" s="393"/>
      <c r="F102" s="392"/>
      <c r="G102" s="392"/>
      <c r="H102" s="393"/>
      <c r="I102" s="392"/>
      <c r="J102" s="390"/>
      <c r="K102" s="395"/>
      <c r="L102" s="392"/>
      <c r="M102" s="476" t="s">
        <v>334</v>
      </c>
    </row>
    <row r="103" spans="1:13" ht="16.5">
      <c r="A103" s="560" t="s">
        <v>54</v>
      </c>
      <c r="B103" s="561"/>
      <c r="C103" s="561"/>
      <c r="D103" s="561"/>
      <c r="E103" s="561"/>
      <c r="F103" s="561"/>
      <c r="G103" s="586"/>
      <c r="H103" s="561"/>
      <c r="I103" s="561"/>
      <c r="J103" s="561"/>
      <c r="K103" s="561"/>
      <c r="L103" s="561"/>
      <c r="M103" s="562"/>
    </row>
    <row r="104" spans="1:13" ht="16.5">
      <c r="A104" s="379">
        <v>31</v>
      </c>
      <c r="B104" s="380" t="s">
        <v>214</v>
      </c>
      <c r="C104" s="397" t="s">
        <v>218</v>
      </c>
      <c r="D104" s="382" t="s">
        <v>18</v>
      </c>
      <c r="E104" s="383" t="s">
        <v>126</v>
      </c>
      <c r="F104" s="382" t="s">
        <v>18</v>
      </c>
      <c r="G104" s="382" t="s">
        <v>18</v>
      </c>
      <c r="H104" s="383" t="s">
        <v>126</v>
      </c>
      <c r="I104" s="402" t="s">
        <v>17</v>
      </c>
      <c r="J104" s="386">
        <f>9000*12</f>
        <v>108000</v>
      </c>
      <c r="K104" s="402" t="s">
        <v>17</v>
      </c>
      <c r="L104" s="409" t="s">
        <v>17</v>
      </c>
      <c r="M104" s="388"/>
    </row>
    <row r="105" spans="1:13" ht="16.5">
      <c r="A105" s="389"/>
      <c r="B105" s="390"/>
      <c r="C105" s="391"/>
      <c r="D105" s="392"/>
      <c r="E105" s="393"/>
      <c r="F105" s="392"/>
      <c r="G105" s="392"/>
      <c r="H105" s="393"/>
      <c r="I105" s="392"/>
      <c r="J105" s="390"/>
      <c r="K105" s="395"/>
      <c r="L105" s="392"/>
      <c r="M105" s="396"/>
    </row>
    <row r="106" spans="1:13" ht="16.5">
      <c r="A106" s="379">
        <v>32</v>
      </c>
      <c r="B106" s="380" t="s">
        <v>215</v>
      </c>
      <c r="C106" s="381" t="s">
        <v>185</v>
      </c>
      <c r="D106" s="382" t="s">
        <v>18</v>
      </c>
      <c r="E106" s="383" t="s">
        <v>126</v>
      </c>
      <c r="F106" s="382" t="s">
        <v>18</v>
      </c>
      <c r="G106" s="382" t="s">
        <v>18</v>
      </c>
      <c r="H106" s="383" t="s">
        <v>126</v>
      </c>
      <c r="I106" s="402" t="s">
        <v>17</v>
      </c>
      <c r="J106" s="386">
        <f>9000*12</f>
        <v>108000</v>
      </c>
      <c r="K106" s="402" t="s">
        <v>17</v>
      </c>
      <c r="L106" s="412" t="s">
        <v>17</v>
      </c>
      <c r="M106" s="388"/>
    </row>
    <row r="107" spans="1:13" ht="16.5">
      <c r="A107" s="389"/>
      <c r="B107" s="390"/>
      <c r="C107" s="391"/>
      <c r="D107" s="392"/>
      <c r="E107" s="393"/>
      <c r="F107" s="392"/>
      <c r="G107" s="392"/>
      <c r="H107" s="393"/>
      <c r="I107" s="392"/>
      <c r="J107" s="390"/>
      <c r="K107" s="395"/>
      <c r="L107" s="392"/>
      <c r="M107" s="396"/>
    </row>
    <row r="108" spans="1:13" ht="16.5">
      <c r="A108" s="379">
        <v>33</v>
      </c>
      <c r="B108" s="385" t="s">
        <v>338</v>
      </c>
      <c r="C108" s="397" t="s">
        <v>185</v>
      </c>
      <c r="D108" s="409" t="s">
        <v>17</v>
      </c>
      <c r="E108" s="383" t="s">
        <v>126</v>
      </c>
      <c r="F108" s="409" t="s">
        <v>17</v>
      </c>
      <c r="G108" s="409" t="s">
        <v>17</v>
      </c>
      <c r="H108" s="383" t="s">
        <v>126</v>
      </c>
      <c r="I108" s="402" t="s">
        <v>17</v>
      </c>
      <c r="J108" s="386">
        <f>9000*12</f>
        <v>108000</v>
      </c>
      <c r="K108" s="402" t="s">
        <v>17</v>
      </c>
      <c r="L108" s="412" t="s">
        <v>17</v>
      </c>
      <c r="M108" s="422"/>
    </row>
    <row r="109" spans="1:13" ht="16.5">
      <c r="A109" s="389"/>
      <c r="B109" s="390"/>
      <c r="C109" s="391"/>
      <c r="D109" s="392"/>
      <c r="E109" s="393"/>
      <c r="F109" s="392"/>
      <c r="G109" s="392"/>
      <c r="H109" s="393"/>
      <c r="I109" s="392"/>
      <c r="J109" s="390"/>
      <c r="K109" s="395"/>
      <c r="L109" s="392"/>
      <c r="M109" s="396"/>
    </row>
  </sheetData>
  <sheetProtection/>
  <mergeCells count="48">
    <mergeCell ref="A98:M98"/>
    <mergeCell ref="M5:M7"/>
    <mergeCell ref="A74:M74"/>
    <mergeCell ref="A103:M103"/>
    <mergeCell ref="A55:M55"/>
    <mergeCell ref="M33:M35"/>
    <mergeCell ref="A93:M93"/>
    <mergeCell ref="D63:F64"/>
    <mergeCell ref="G63:I64"/>
    <mergeCell ref="A63:A65"/>
    <mergeCell ref="B63:B65"/>
    <mergeCell ref="J6:J7"/>
    <mergeCell ref="J33:L33"/>
    <mergeCell ref="A5:A7"/>
    <mergeCell ref="B5:B7"/>
    <mergeCell ref="J5:L5"/>
    <mergeCell ref="D5:F6"/>
    <mergeCell ref="G5:I6"/>
    <mergeCell ref="J90:J91"/>
    <mergeCell ref="A66:M66"/>
    <mergeCell ref="B62:M62"/>
    <mergeCell ref="A89:A91"/>
    <mergeCell ref="B89:B91"/>
    <mergeCell ref="D89:F90"/>
    <mergeCell ref="G89:I90"/>
    <mergeCell ref="J89:L89"/>
    <mergeCell ref="M89:M91"/>
    <mergeCell ref="A67:M67"/>
    <mergeCell ref="A2:M2"/>
    <mergeCell ref="A31:M31"/>
    <mergeCell ref="A61:M61"/>
    <mergeCell ref="A87:M87"/>
    <mergeCell ref="A92:M92"/>
    <mergeCell ref="A77:M77"/>
    <mergeCell ref="A33:A35"/>
    <mergeCell ref="B33:B35"/>
    <mergeCell ref="D33:F34"/>
    <mergeCell ref="G33:I34"/>
    <mergeCell ref="B88:M88"/>
    <mergeCell ref="A36:M36"/>
    <mergeCell ref="A8:M8"/>
    <mergeCell ref="A9:M9"/>
    <mergeCell ref="A45:M45"/>
    <mergeCell ref="J64:J65"/>
    <mergeCell ref="M63:M65"/>
    <mergeCell ref="J63:L63"/>
    <mergeCell ref="J34:J35"/>
    <mergeCell ref="A46:M46"/>
  </mergeCells>
  <printOptions/>
  <pageMargins left="0" right="0" top="0.35433070866141736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82">
      <selection activeCell="B88" sqref="B88:B90"/>
    </sheetView>
  </sheetViews>
  <sheetFormatPr defaultColWidth="9.140625" defaultRowHeight="15"/>
  <cols>
    <col min="1" max="1" width="3.140625" style="65" customWidth="1"/>
    <col min="2" max="2" width="26.8515625" style="65" customWidth="1"/>
    <col min="3" max="3" width="6.421875" style="329" customWidth="1"/>
    <col min="4" max="4" width="8.421875" style="65" customWidth="1"/>
    <col min="5" max="5" width="9.7109375" style="65" customWidth="1"/>
    <col min="6" max="6" width="9.00390625" style="65" customWidth="1"/>
    <col min="7" max="7" width="9.8515625" style="65" customWidth="1"/>
    <col min="8" max="8" width="9.00390625" style="65" customWidth="1"/>
    <col min="9" max="16384" width="9.00390625" style="65" customWidth="1"/>
  </cols>
  <sheetData>
    <row r="1" spans="1:8" ht="20.25">
      <c r="A1" s="606">
        <v>38</v>
      </c>
      <c r="B1" s="606"/>
      <c r="C1" s="606"/>
      <c r="D1" s="606"/>
      <c r="E1" s="606"/>
      <c r="F1" s="606"/>
      <c r="G1" s="606"/>
      <c r="H1" s="606"/>
    </row>
    <row r="3" spans="1:5" ht="30" customHeight="1">
      <c r="A3" s="608" t="s">
        <v>232</v>
      </c>
      <c r="B3" s="608"/>
      <c r="C3" s="608"/>
      <c r="D3" s="608"/>
      <c r="E3" s="608"/>
    </row>
    <row r="4" spans="1:4" ht="11.25" customHeight="1">
      <c r="A4" s="330"/>
      <c r="B4" s="331"/>
      <c r="C4" s="332"/>
      <c r="D4" s="331"/>
    </row>
    <row r="5" ht="20.25">
      <c r="A5" s="333" t="s">
        <v>299</v>
      </c>
    </row>
    <row r="6" ht="20.25">
      <c r="A6" s="65" t="s">
        <v>345</v>
      </c>
    </row>
    <row r="7" spans="1:8" s="329" customFormat="1" ht="20.25">
      <c r="A7" s="607" t="s">
        <v>1</v>
      </c>
      <c r="B7" s="607" t="s">
        <v>7</v>
      </c>
      <c r="C7" s="74" t="s">
        <v>4</v>
      </c>
      <c r="D7" s="74" t="s">
        <v>32</v>
      </c>
      <c r="E7" s="588" t="s">
        <v>67</v>
      </c>
      <c r="F7" s="518" t="s">
        <v>234</v>
      </c>
      <c r="G7" s="518"/>
      <c r="H7" s="518"/>
    </row>
    <row r="8" spans="1:8" s="329" customFormat="1" ht="20.25">
      <c r="A8" s="607"/>
      <c r="B8" s="607"/>
      <c r="C8" s="74" t="s">
        <v>235</v>
      </c>
      <c r="D8" s="74" t="s">
        <v>236</v>
      </c>
      <c r="E8" s="589"/>
      <c r="F8" s="74">
        <v>2561</v>
      </c>
      <c r="G8" s="74">
        <v>2562</v>
      </c>
      <c r="H8" s="74">
        <v>2563</v>
      </c>
    </row>
    <row r="9" spans="1:8" ht="20.25">
      <c r="A9" s="66">
        <v>1</v>
      </c>
      <c r="B9" s="67" t="s">
        <v>339</v>
      </c>
      <c r="C9" s="66">
        <v>1</v>
      </c>
      <c r="D9" s="334">
        <v>33000</v>
      </c>
      <c r="E9" s="334">
        <v>444000</v>
      </c>
      <c r="F9" s="334">
        <v>13320</v>
      </c>
      <c r="G9" s="334">
        <v>13320</v>
      </c>
      <c r="H9" s="334">
        <v>13080</v>
      </c>
    </row>
    <row r="10" spans="1:8" ht="20.25">
      <c r="A10" s="66">
        <v>2</v>
      </c>
      <c r="B10" s="61" t="s">
        <v>340</v>
      </c>
      <c r="C10" s="66">
        <v>1</v>
      </c>
      <c r="D10" s="334">
        <v>24490</v>
      </c>
      <c r="E10" s="334">
        <v>335880</v>
      </c>
      <c r="F10" s="334">
        <v>11760</v>
      </c>
      <c r="G10" s="334">
        <v>11880</v>
      </c>
      <c r="H10" s="334">
        <v>12240</v>
      </c>
    </row>
    <row r="11" spans="1:8" ht="20.25">
      <c r="A11" s="66">
        <v>3</v>
      </c>
      <c r="B11" s="67" t="s">
        <v>307</v>
      </c>
      <c r="C11" s="66">
        <v>1</v>
      </c>
      <c r="D11" s="334">
        <v>25970</v>
      </c>
      <c r="E11" s="334">
        <v>311640</v>
      </c>
      <c r="F11" s="334">
        <v>12120</v>
      </c>
      <c r="G11" s="334">
        <v>12600</v>
      </c>
      <c r="H11" s="334">
        <v>12960</v>
      </c>
    </row>
    <row r="12" spans="1:8" ht="20.25">
      <c r="A12" s="66">
        <v>4</v>
      </c>
      <c r="B12" s="67" t="s">
        <v>308</v>
      </c>
      <c r="C12" s="66">
        <v>1</v>
      </c>
      <c r="D12" s="344">
        <v>22600</v>
      </c>
      <c r="E12" s="344">
        <v>271200</v>
      </c>
      <c r="F12" s="338">
        <v>8880</v>
      </c>
      <c r="G12" s="483">
        <v>9000</v>
      </c>
      <c r="H12" s="341">
        <v>9360</v>
      </c>
    </row>
    <row r="13" spans="1:8" ht="20.25">
      <c r="A13" s="66">
        <v>5</v>
      </c>
      <c r="B13" s="61" t="s">
        <v>302</v>
      </c>
      <c r="C13" s="66">
        <v>1</v>
      </c>
      <c r="D13" s="334">
        <v>14030</v>
      </c>
      <c r="E13" s="334">
        <f>+D13*12</f>
        <v>168360</v>
      </c>
      <c r="F13" s="334">
        <v>6480</v>
      </c>
      <c r="G13" s="334">
        <v>6480</v>
      </c>
      <c r="H13" s="334">
        <v>6960</v>
      </c>
    </row>
    <row r="14" spans="1:8" ht="20.25">
      <c r="A14" s="66">
        <v>6</v>
      </c>
      <c r="B14" s="67" t="s">
        <v>187</v>
      </c>
      <c r="C14" s="66">
        <v>1</v>
      </c>
      <c r="D14" s="334">
        <v>12480</v>
      </c>
      <c r="E14" s="334">
        <f>+D14*12</f>
        <v>149760</v>
      </c>
      <c r="F14" s="334">
        <v>6000</v>
      </c>
      <c r="G14" s="334">
        <v>6240</v>
      </c>
      <c r="H14" s="334">
        <v>6480</v>
      </c>
    </row>
    <row r="15" spans="1:8" ht="20.25">
      <c r="A15" s="66">
        <v>7</v>
      </c>
      <c r="B15" s="67" t="s">
        <v>324</v>
      </c>
      <c r="C15" s="66">
        <v>1</v>
      </c>
      <c r="D15" s="334">
        <v>11500</v>
      </c>
      <c r="E15" s="334">
        <v>138000</v>
      </c>
      <c r="F15" s="334">
        <v>5520</v>
      </c>
      <c r="G15" s="334">
        <v>6360</v>
      </c>
      <c r="H15" s="334">
        <v>6600</v>
      </c>
    </row>
    <row r="16" spans="1:8" ht="20.25">
      <c r="A16" s="66">
        <v>8</v>
      </c>
      <c r="B16" s="67" t="s">
        <v>348</v>
      </c>
      <c r="C16" s="66">
        <v>1</v>
      </c>
      <c r="D16" s="334">
        <v>9000</v>
      </c>
      <c r="E16" s="334">
        <f>+D16*12</f>
        <v>108000</v>
      </c>
      <c r="F16" s="338" t="s">
        <v>18</v>
      </c>
      <c r="G16" s="338" t="s">
        <v>18</v>
      </c>
      <c r="H16" s="338" t="s">
        <v>18</v>
      </c>
    </row>
    <row r="17" spans="1:8" ht="20.25">
      <c r="A17" s="66">
        <v>9</v>
      </c>
      <c r="B17" s="61" t="s">
        <v>349</v>
      </c>
      <c r="C17" s="66">
        <v>2</v>
      </c>
      <c r="D17" s="334">
        <v>9000</v>
      </c>
      <c r="E17" s="334">
        <f>+D17*12*2</f>
        <v>216000</v>
      </c>
      <c r="F17" s="338" t="s">
        <v>18</v>
      </c>
      <c r="G17" s="338" t="s">
        <v>18</v>
      </c>
      <c r="H17" s="338" t="s">
        <v>18</v>
      </c>
    </row>
    <row r="18" ht="20.25">
      <c r="A18" s="65" t="s">
        <v>245</v>
      </c>
    </row>
    <row r="19" spans="1:8" s="329" customFormat="1" ht="20.25">
      <c r="A19" s="588" t="s">
        <v>1</v>
      </c>
      <c r="B19" s="588" t="s">
        <v>7</v>
      </c>
      <c r="C19" s="335" t="s">
        <v>4</v>
      </c>
      <c r="D19" s="335" t="s">
        <v>32</v>
      </c>
      <c r="E19" s="335" t="s">
        <v>32</v>
      </c>
      <c r="F19" s="596" t="s">
        <v>237</v>
      </c>
      <c r="G19" s="597"/>
      <c r="H19" s="598"/>
    </row>
    <row r="20" spans="1:8" ht="20.25">
      <c r="A20" s="599"/>
      <c r="B20" s="599"/>
      <c r="C20" s="336" t="s">
        <v>235</v>
      </c>
      <c r="D20" s="336" t="s">
        <v>238</v>
      </c>
      <c r="E20" s="336" t="s">
        <v>239</v>
      </c>
      <c r="F20" s="593" t="s">
        <v>240</v>
      </c>
      <c r="G20" s="594"/>
      <c r="H20" s="595"/>
    </row>
    <row r="21" spans="1:8" ht="20.25">
      <c r="A21" s="589"/>
      <c r="B21" s="589"/>
      <c r="C21" s="336"/>
      <c r="D21" s="337" t="s">
        <v>241</v>
      </c>
      <c r="E21" s="337" t="s">
        <v>242</v>
      </c>
      <c r="F21" s="590" t="s">
        <v>243</v>
      </c>
      <c r="G21" s="591"/>
      <c r="H21" s="592"/>
    </row>
    <row r="22" spans="1:8" s="345" customFormat="1" ht="20.25">
      <c r="A22" s="342">
        <v>1</v>
      </c>
      <c r="B22" s="480" t="s">
        <v>344</v>
      </c>
      <c r="C22" s="66">
        <v>1</v>
      </c>
      <c r="D22" s="344">
        <v>9740</v>
      </c>
      <c r="E22" s="344">
        <v>49480</v>
      </c>
      <c r="F22" s="339"/>
      <c r="G22" s="340">
        <f>((D22+E22)/2*12)</f>
        <v>355320</v>
      </c>
      <c r="H22" s="341"/>
    </row>
    <row r="23" ht="20.25">
      <c r="A23" s="65" t="s">
        <v>325</v>
      </c>
    </row>
    <row r="24" spans="1:8" s="329" customFormat="1" ht="20.25">
      <c r="A24" s="588" t="s">
        <v>1</v>
      </c>
      <c r="B24" s="588" t="s">
        <v>7</v>
      </c>
      <c r="C24" s="335" t="s">
        <v>4</v>
      </c>
      <c r="D24" s="335" t="s">
        <v>32</v>
      </c>
      <c r="E24" s="335" t="s">
        <v>32</v>
      </c>
      <c r="F24" s="596" t="s">
        <v>237</v>
      </c>
      <c r="G24" s="597"/>
      <c r="H24" s="598"/>
    </row>
    <row r="25" spans="1:8" ht="20.25">
      <c r="A25" s="599"/>
      <c r="B25" s="599"/>
      <c r="C25" s="336" t="s">
        <v>235</v>
      </c>
      <c r="D25" s="336" t="s">
        <v>238</v>
      </c>
      <c r="E25" s="336" t="s">
        <v>239</v>
      </c>
      <c r="F25" s="593" t="s">
        <v>240</v>
      </c>
      <c r="G25" s="594"/>
      <c r="H25" s="595"/>
    </row>
    <row r="26" spans="1:8" ht="20.25">
      <c r="A26" s="589"/>
      <c r="B26" s="589"/>
      <c r="C26" s="336"/>
      <c r="D26" s="337" t="s">
        <v>241</v>
      </c>
      <c r="E26" s="337" t="s">
        <v>242</v>
      </c>
      <c r="F26" s="590" t="s">
        <v>243</v>
      </c>
      <c r="G26" s="591"/>
      <c r="H26" s="592"/>
    </row>
    <row r="27" spans="1:8" s="345" customFormat="1" ht="40.5">
      <c r="A27" s="342">
        <v>1</v>
      </c>
      <c r="B27" s="343" t="s">
        <v>352</v>
      </c>
      <c r="C27" s="66">
        <v>1</v>
      </c>
      <c r="D27" s="344">
        <v>9740</v>
      </c>
      <c r="E27" s="344">
        <v>49480</v>
      </c>
      <c r="F27" s="339"/>
      <c r="G27" s="340">
        <f>((D27+E27)/2*12)</f>
        <v>355320</v>
      </c>
      <c r="H27" s="456"/>
    </row>
    <row r="28" spans="1:11" ht="20.25">
      <c r="A28" s="66">
        <v>2</v>
      </c>
      <c r="B28" s="67" t="s">
        <v>349</v>
      </c>
      <c r="C28" s="66">
        <v>1</v>
      </c>
      <c r="D28" s="334">
        <v>9000</v>
      </c>
      <c r="E28" s="458">
        <v>9000</v>
      </c>
      <c r="F28" s="347"/>
      <c r="G28" s="459">
        <v>10800</v>
      </c>
      <c r="H28" s="457"/>
      <c r="K28" s="65">
        <f>9000*12</f>
        <v>108000</v>
      </c>
    </row>
    <row r="37" spans="1:8" ht="20.25">
      <c r="A37" s="606">
        <v>39</v>
      </c>
      <c r="B37" s="606"/>
      <c r="C37" s="606"/>
      <c r="D37" s="606"/>
      <c r="E37" s="606"/>
      <c r="F37" s="606"/>
      <c r="G37" s="606"/>
      <c r="H37" s="606"/>
    </row>
    <row r="39" ht="20.25">
      <c r="A39" s="346" t="s">
        <v>201</v>
      </c>
    </row>
    <row r="40" ht="20.25">
      <c r="A40" s="65" t="s">
        <v>233</v>
      </c>
    </row>
    <row r="41" spans="1:8" ht="20.25">
      <c r="A41" s="607" t="s">
        <v>1</v>
      </c>
      <c r="B41" s="607" t="s">
        <v>7</v>
      </c>
      <c r="C41" s="74" t="s">
        <v>4</v>
      </c>
      <c r="D41" s="74" t="s">
        <v>32</v>
      </c>
      <c r="E41" s="588" t="s">
        <v>67</v>
      </c>
      <c r="F41" s="518" t="s">
        <v>234</v>
      </c>
      <c r="G41" s="518"/>
      <c r="H41" s="518"/>
    </row>
    <row r="42" spans="1:8" ht="20.25">
      <c r="A42" s="607"/>
      <c r="B42" s="607"/>
      <c r="C42" s="74" t="s">
        <v>235</v>
      </c>
      <c r="D42" s="74" t="s">
        <v>236</v>
      </c>
      <c r="E42" s="589"/>
      <c r="F42" s="74">
        <v>2561</v>
      </c>
      <c r="G42" s="74">
        <v>2562</v>
      </c>
      <c r="H42" s="74">
        <v>2563</v>
      </c>
    </row>
    <row r="43" spans="1:8" ht="20.25">
      <c r="A43" s="66">
        <v>1</v>
      </c>
      <c r="B43" s="347" t="s">
        <v>311</v>
      </c>
      <c r="C43" s="66">
        <v>1</v>
      </c>
      <c r="D43" s="334">
        <v>26460</v>
      </c>
      <c r="E43" s="334">
        <f>+D43*12</f>
        <v>317520</v>
      </c>
      <c r="F43" s="334">
        <v>12240</v>
      </c>
      <c r="G43" s="334">
        <v>12960</v>
      </c>
      <c r="H43" s="334">
        <v>13440</v>
      </c>
    </row>
    <row r="44" spans="1:8" ht="20.25">
      <c r="A44" s="66">
        <v>2</v>
      </c>
      <c r="B44" s="347" t="s">
        <v>312</v>
      </c>
      <c r="C44" s="66">
        <v>1</v>
      </c>
      <c r="D44" s="334">
        <v>20440</v>
      </c>
      <c r="E44" s="334">
        <f>+D44*12</f>
        <v>245280</v>
      </c>
      <c r="F44" s="334">
        <v>8400</v>
      </c>
      <c r="G44" s="334">
        <v>8880</v>
      </c>
      <c r="H44" s="334">
        <v>8640</v>
      </c>
    </row>
    <row r="45" spans="1:8" ht="20.25">
      <c r="A45" s="66">
        <v>3</v>
      </c>
      <c r="B45" s="481" t="s">
        <v>313</v>
      </c>
      <c r="C45" s="66">
        <v>1</v>
      </c>
      <c r="D45" s="338">
        <v>27490</v>
      </c>
      <c r="E45" s="334">
        <f>+D45*12</f>
        <v>329880</v>
      </c>
      <c r="F45" s="334">
        <v>11280</v>
      </c>
      <c r="G45" s="334">
        <v>10920</v>
      </c>
      <c r="H45" s="334">
        <v>11400</v>
      </c>
    </row>
    <row r="46" spans="1:8" ht="20.25">
      <c r="A46" s="66">
        <v>4</v>
      </c>
      <c r="B46" s="347" t="s">
        <v>346</v>
      </c>
      <c r="C46" s="66">
        <v>1</v>
      </c>
      <c r="D46" s="334">
        <v>12980</v>
      </c>
      <c r="E46" s="334">
        <f>+D46*12</f>
        <v>155760</v>
      </c>
      <c r="F46" s="334">
        <v>6240</v>
      </c>
      <c r="G46" s="334">
        <v>6480</v>
      </c>
      <c r="H46" s="334">
        <v>6840</v>
      </c>
    </row>
    <row r="47" spans="1:8" ht="20.25">
      <c r="A47" s="66">
        <v>5</v>
      </c>
      <c r="B47" s="61" t="s">
        <v>347</v>
      </c>
      <c r="C47" s="66">
        <v>1</v>
      </c>
      <c r="D47" s="338">
        <v>11160</v>
      </c>
      <c r="E47" s="334">
        <f>+D47*12</f>
        <v>133920</v>
      </c>
      <c r="F47" s="334">
        <v>5400</v>
      </c>
      <c r="G47" s="334">
        <v>5640</v>
      </c>
      <c r="H47" s="334">
        <v>5880</v>
      </c>
    </row>
    <row r="48" ht="20.25">
      <c r="A48" s="65" t="s">
        <v>245</v>
      </c>
    </row>
    <row r="49" spans="1:8" s="329" customFormat="1" ht="20.25">
      <c r="A49" s="588" t="s">
        <v>1</v>
      </c>
      <c r="B49" s="588" t="s">
        <v>7</v>
      </c>
      <c r="C49" s="335" t="s">
        <v>4</v>
      </c>
      <c r="D49" s="335" t="s">
        <v>32</v>
      </c>
      <c r="E49" s="335" t="s">
        <v>32</v>
      </c>
      <c r="F49" s="596" t="s">
        <v>237</v>
      </c>
      <c r="G49" s="597"/>
      <c r="H49" s="598"/>
    </row>
    <row r="50" spans="1:8" ht="20.25">
      <c r="A50" s="599"/>
      <c r="B50" s="599"/>
      <c r="C50" s="336" t="s">
        <v>235</v>
      </c>
      <c r="D50" s="336" t="s">
        <v>238</v>
      </c>
      <c r="E50" s="336" t="s">
        <v>239</v>
      </c>
      <c r="F50" s="593" t="s">
        <v>240</v>
      </c>
      <c r="G50" s="594"/>
      <c r="H50" s="595"/>
    </row>
    <row r="51" spans="1:8" ht="20.25">
      <c r="A51" s="589"/>
      <c r="B51" s="589"/>
      <c r="C51" s="336"/>
      <c r="D51" s="337" t="s">
        <v>241</v>
      </c>
      <c r="E51" s="337" t="s">
        <v>242</v>
      </c>
      <c r="F51" s="590" t="s">
        <v>243</v>
      </c>
      <c r="G51" s="591"/>
      <c r="H51" s="592"/>
    </row>
    <row r="52" spans="1:8" s="345" customFormat="1" ht="20.25">
      <c r="A52" s="342">
        <v>1</v>
      </c>
      <c r="B52" s="343" t="s">
        <v>341</v>
      </c>
      <c r="C52" s="66">
        <v>1</v>
      </c>
      <c r="D52" s="344">
        <v>15430</v>
      </c>
      <c r="E52" s="344">
        <v>50170</v>
      </c>
      <c r="F52" s="339"/>
      <c r="G52" s="340">
        <f>((D52+E52)/2*12)</f>
        <v>393600</v>
      </c>
      <c r="H52" s="341"/>
    </row>
    <row r="54" ht="20.25">
      <c r="A54" s="346" t="s">
        <v>207</v>
      </c>
    </row>
    <row r="55" ht="20.25">
      <c r="A55" s="65" t="s">
        <v>350</v>
      </c>
    </row>
    <row r="56" spans="1:8" ht="20.25">
      <c r="A56" s="607" t="s">
        <v>1</v>
      </c>
      <c r="B56" s="607" t="s">
        <v>7</v>
      </c>
      <c r="C56" s="74" t="s">
        <v>4</v>
      </c>
      <c r="D56" s="74" t="s">
        <v>32</v>
      </c>
      <c r="E56" s="588" t="s">
        <v>67</v>
      </c>
      <c r="F56" s="518" t="s">
        <v>234</v>
      </c>
      <c r="G56" s="518"/>
      <c r="H56" s="518"/>
    </row>
    <row r="57" spans="1:8" ht="20.25">
      <c r="A57" s="607"/>
      <c r="B57" s="607"/>
      <c r="C57" s="74" t="s">
        <v>235</v>
      </c>
      <c r="D57" s="74" t="s">
        <v>236</v>
      </c>
      <c r="E57" s="589"/>
      <c r="F57" s="74">
        <v>2561</v>
      </c>
      <c r="G57" s="74">
        <v>2562</v>
      </c>
      <c r="H57" s="74">
        <v>2563</v>
      </c>
    </row>
    <row r="58" spans="1:8" ht="20.25">
      <c r="A58" s="342">
        <v>1</v>
      </c>
      <c r="B58" s="359" t="s">
        <v>342</v>
      </c>
      <c r="C58" s="66">
        <v>1</v>
      </c>
      <c r="D58" s="334">
        <v>33000</v>
      </c>
      <c r="E58" s="334">
        <v>438000</v>
      </c>
      <c r="F58" s="334">
        <v>13320</v>
      </c>
      <c r="G58" s="334">
        <v>13320</v>
      </c>
      <c r="H58" s="334">
        <v>13080</v>
      </c>
    </row>
    <row r="59" spans="1:8" ht="20.25">
      <c r="A59" s="66">
        <v>2</v>
      </c>
      <c r="B59" s="348" t="s">
        <v>315</v>
      </c>
      <c r="C59" s="66">
        <v>1</v>
      </c>
      <c r="D59" s="334">
        <v>15440</v>
      </c>
      <c r="E59" s="334">
        <v>185280</v>
      </c>
      <c r="F59" s="334">
        <v>7080</v>
      </c>
      <c r="G59" s="334">
        <v>7440</v>
      </c>
      <c r="H59" s="334">
        <v>7440</v>
      </c>
    </row>
    <row r="60" spans="1:8" ht="20.25">
      <c r="A60" s="66">
        <v>3</v>
      </c>
      <c r="B60" s="348" t="s">
        <v>246</v>
      </c>
      <c r="C60" s="66">
        <v>1</v>
      </c>
      <c r="D60" s="334">
        <v>12720</v>
      </c>
      <c r="E60" s="334">
        <v>152640</v>
      </c>
      <c r="F60" s="334">
        <v>6120</v>
      </c>
      <c r="G60" s="334">
        <v>6360</v>
      </c>
      <c r="H60" s="334">
        <v>6720</v>
      </c>
    </row>
    <row r="61" spans="1:8" ht="20.25">
      <c r="A61" s="66">
        <v>4</v>
      </c>
      <c r="B61" s="348" t="s">
        <v>64</v>
      </c>
      <c r="C61" s="66">
        <v>1</v>
      </c>
      <c r="D61" s="334">
        <v>9000</v>
      </c>
      <c r="E61" s="334">
        <f>+D61*12</f>
        <v>108000</v>
      </c>
      <c r="F61" s="338" t="s">
        <v>18</v>
      </c>
      <c r="G61" s="338" t="s">
        <v>18</v>
      </c>
      <c r="H61" s="338" t="s">
        <v>18</v>
      </c>
    </row>
    <row r="62" spans="1:8" ht="20.25">
      <c r="A62" s="66">
        <v>5</v>
      </c>
      <c r="B62" s="348" t="s">
        <v>349</v>
      </c>
      <c r="C62" s="66">
        <v>2</v>
      </c>
      <c r="D62" s="334">
        <v>9000</v>
      </c>
      <c r="E62" s="334">
        <f>+D62*12*2</f>
        <v>216000</v>
      </c>
      <c r="F62" s="338" t="s">
        <v>18</v>
      </c>
      <c r="G62" s="338" t="s">
        <v>18</v>
      </c>
      <c r="H62" s="338" t="s">
        <v>18</v>
      </c>
    </row>
    <row r="63" ht="20.25">
      <c r="A63" s="65" t="s">
        <v>245</v>
      </c>
    </row>
    <row r="64" spans="1:8" s="329" customFormat="1" ht="20.25">
      <c r="A64" s="588" t="s">
        <v>1</v>
      </c>
      <c r="B64" s="588" t="s">
        <v>7</v>
      </c>
      <c r="C64" s="335" t="s">
        <v>4</v>
      </c>
      <c r="D64" s="335" t="s">
        <v>32</v>
      </c>
      <c r="E64" s="335" t="s">
        <v>32</v>
      </c>
      <c r="F64" s="596" t="s">
        <v>237</v>
      </c>
      <c r="G64" s="597"/>
      <c r="H64" s="598"/>
    </row>
    <row r="65" spans="1:8" ht="20.25">
      <c r="A65" s="599"/>
      <c r="B65" s="599"/>
      <c r="C65" s="336" t="s">
        <v>235</v>
      </c>
      <c r="D65" s="336" t="s">
        <v>238</v>
      </c>
      <c r="E65" s="336" t="s">
        <v>239</v>
      </c>
      <c r="F65" s="593" t="s">
        <v>240</v>
      </c>
      <c r="G65" s="594"/>
      <c r="H65" s="595"/>
    </row>
    <row r="66" spans="1:8" ht="20.25">
      <c r="A66" s="589"/>
      <c r="B66" s="589"/>
      <c r="C66" s="336"/>
      <c r="D66" s="337" t="s">
        <v>241</v>
      </c>
      <c r="E66" s="337" t="s">
        <v>242</v>
      </c>
      <c r="F66" s="590" t="s">
        <v>243</v>
      </c>
      <c r="G66" s="591"/>
      <c r="H66" s="592"/>
    </row>
    <row r="67" spans="1:8" s="345" customFormat="1" ht="20.25">
      <c r="A67" s="342">
        <v>1</v>
      </c>
      <c r="B67" s="343" t="s">
        <v>314</v>
      </c>
      <c r="C67" s="66">
        <v>1</v>
      </c>
      <c r="D67" s="344">
        <v>8750</v>
      </c>
      <c r="E67" s="344">
        <v>40900</v>
      </c>
      <c r="F67" s="339"/>
      <c r="G67" s="340">
        <f>((D67+E67)/2*12)</f>
        <v>297900</v>
      </c>
      <c r="H67" s="341"/>
    </row>
    <row r="68" spans="1:8" ht="20.25">
      <c r="A68" s="349"/>
      <c r="B68" s="308"/>
      <c r="C68" s="349"/>
      <c r="D68" s="350"/>
      <c r="E68" s="350"/>
      <c r="F68" s="351"/>
      <c r="G68" s="352"/>
      <c r="H68" s="351"/>
    </row>
    <row r="69" spans="1:8" ht="20.25">
      <c r="A69" s="349"/>
      <c r="B69" s="308"/>
      <c r="C69" s="349"/>
      <c r="D69" s="350"/>
      <c r="E69" s="350"/>
      <c r="F69" s="351"/>
      <c r="G69" s="352"/>
      <c r="H69" s="351"/>
    </row>
    <row r="70" spans="1:8" ht="20.25">
      <c r="A70" s="349"/>
      <c r="B70" s="308"/>
      <c r="C70" s="349"/>
      <c r="D70" s="350"/>
      <c r="E70" s="350"/>
      <c r="F70" s="351"/>
      <c r="G70" s="352"/>
      <c r="H70" s="351"/>
    </row>
    <row r="71" spans="1:8" ht="20.25">
      <c r="A71" s="349"/>
      <c r="B71" s="308"/>
      <c r="C71" s="349"/>
      <c r="D71" s="350"/>
      <c r="E71" s="350"/>
      <c r="F71" s="351"/>
      <c r="G71" s="352"/>
      <c r="H71" s="351"/>
    </row>
    <row r="72" spans="1:8" ht="20.25">
      <c r="A72" s="349"/>
      <c r="B72" s="308"/>
      <c r="C72" s="349"/>
      <c r="D72" s="350"/>
      <c r="E72" s="350"/>
      <c r="F72" s="351"/>
      <c r="G72" s="352"/>
      <c r="H72" s="351"/>
    </row>
    <row r="74" spans="1:8" ht="20.25">
      <c r="A74" s="606">
        <v>40</v>
      </c>
      <c r="B74" s="606"/>
      <c r="C74" s="606"/>
      <c r="D74" s="606"/>
      <c r="E74" s="606"/>
      <c r="F74" s="606"/>
      <c r="G74" s="606"/>
      <c r="H74" s="606"/>
    </row>
    <row r="76" ht="20.25">
      <c r="A76" s="346" t="s">
        <v>301</v>
      </c>
    </row>
    <row r="77" ht="20.25">
      <c r="A77" s="65" t="s">
        <v>351</v>
      </c>
    </row>
    <row r="78" spans="1:8" ht="20.25">
      <c r="A78" s="607" t="s">
        <v>1</v>
      </c>
      <c r="B78" s="607" t="s">
        <v>7</v>
      </c>
      <c r="C78" s="74" t="s">
        <v>4</v>
      </c>
      <c r="D78" s="74" t="s">
        <v>32</v>
      </c>
      <c r="E78" s="588" t="s">
        <v>67</v>
      </c>
      <c r="F78" s="518" t="s">
        <v>234</v>
      </c>
      <c r="G78" s="518"/>
      <c r="H78" s="518"/>
    </row>
    <row r="79" spans="1:8" ht="20.25">
      <c r="A79" s="607"/>
      <c r="B79" s="607"/>
      <c r="C79" s="74" t="s">
        <v>235</v>
      </c>
      <c r="D79" s="74" t="s">
        <v>236</v>
      </c>
      <c r="E79" s="589"/>
      <c r="F79" s="74">
        <v>2561</v>
      </c>
      <c r="G79" s="74">
        <v>2562</v>
      </c>
      <c r="H79" s="74">
        <v>2563</v>
      </c>
    </row>
    <row r="80" spans="1:8" ht="20.25">
      <c r="A80" s="358">
        <v>1</v>
      </c>
      <c r="B80" s="359" t="s">
        <v>343</v>
      </c>
      <c r="C80" s="66">
        <v>1</v>
      </c>
      <c r="D80" s="361">
        <v>30790</v>
      </c>
      <c r="E80" s="361">
        <v>411480</v>
      </c>
      <c r="F80" s="338">
        <v>13080</v>
      </c>
      <c r="G80" s="338">
        <v>13440</v>
      </c>
      <c r="H80" s="338">
        <v>13320</v>
      </c>
    </row>
    <row r="81" spans="1:8" ht="20.25">
      <c r="A81" s="342">
        <v>2</v>
      </c>
      <c r="B81" s="359" t="s">
        <v>126</v>
      </c>
      <c r="C81" s="66">
        <v>3</v>
      </c>
      <c r="D81" s="334">
        <v>9000</v>
      </c>
      <c r="E81" s="334">
        <f>+D81*12*3</f>
        <v>324000</v>
      </c>
      <c r="F81" s="338" t="s">
        <v>18</v>
      </c>
      <c r="G81" s="338" t="s">
        <v>18</v>
      </c>
      <c r="H81" s="338" t="s">
        <v>18</v>
      </c>
    </row>
    <row r="82" ht="20.25">
      <c r="A82" s="65" t="s">
        <v>245</v>
      </c>
    </row>
    <row r="83" spans="1:8" s="329" customFormat="1" ht="20.25">
      <c r="A83" s="588" t="s">
        <v>1</v>
      </c>
      <c r="B83" s="588" t="s">
        <v>7</v>
      </c>
      <c r="C83" s="335" t="s">
        <v>4</v>
      </c>
      <c r="D83" s="335" t="s">
        <v>32</v>
      </c>
      <c r="E83" s="335" t="s">
        <v>32</v>
      </c>
      <c r="F83" s="596" t="s">
        <v>237</v>
      </c>
      <c r="G83" s="597"/>
      <c r="H83" s="598"/>
    </row>
    <row r="84" spans="1:8" ht="20.25">
      <c r="A84" s="599"/>
      <c r="B84" s="599"/>
      <c r="C84" s="336" t="s">
        <v>235</v>
      </c>
      <c r="D84" s="336" t="s">
        <v>238</v>
      </c>
      <c r="E84" s="336" t="s">
        <v>239</v>
      </c>
      <c r="F84" s="593" t="s">
        <v>240</v>
      </c>
      <c r="G84" s="594"/>
      <c r="H84" s="595"/>
    </row>
    <row r="85" spans="1:8" ht="20.25">
      <c r="A85" s="589"/>
      <c r="B85" s="589"/>
      <c r="C85" s="336"/>
      <c r="D85" s="337" t="s">
        <v>241</v>
      </c>
      <c r="E85" s="337" t="s">
        <v>242</v>
      </c>
      <c r="F85" s="590" t="s">
        <v>243</v>
      </c>
      <c r="G85" s="591"/>
      <c r="H85" s="592"/>
    </row>
    <row r="86" spans="1:8" ht="20.25">
      <c r="A86" s="358">
        <v>1</v>
      </c>
      <c r="B86" s="482" t="s">
        <v>316</v>
      </c>
      <c r="C86" s="66">
        <v>1</v>
      </c>
      <c r="D86" s="344">
        <v>9740</v>
      </c>
      <c r="E86" s="344">
        <v>49480</v>
      </c>
      <c r="F86" s="339"/>
      <c r="G86" s="340">
        <f>((D86+E86)/2*12)</f>
        <v>355320</v>
      </c>
      <c r="H86" s="360"/>
    </row>
    <row r="87" ht="20.25">
      <c r="A87" s="65" t="s">
        <v>371</v>
      </c>
    </row>
    <row r="88" spans="1:8" s="329" customFormat="1" ht="20.25">
      <c r="A88" s="588" t="s">
        <v>1</v>
      </c>
      <c r="B88" s="588" t="s">
        <v>7</v>
      </c>
      <c r="C88" s="335" t="s">
        <v>4</v>
      </c>
      <c r="D88" s="335" t="s">
        <v>32</v>
      </c>
      <c r="E88" s="335" t="s">
        <v>32</v>
      </c>
      <c r="F88" s="596" t="s">
        <v>237</v>
      </c>
      <c r="G88" s="597"/>
      <c r="H88" s="598"/>
    </row>
    <row r="89" spans="1:8" ht="20.25">
      <c r="A89" s="599"/>
      <c r="B89" s="599"/>
      <c r="C89" s="336" t="s">
        <v>235</v>
      </c>
      <c r="D89" s="336" t="s">
        <v>238</v>
      </c>
      <c r="E89" s="336" t="s">
        <v>239</v>
      </c>
      <c r="F89" s="593" t="s">
        <v>240</v>
      </c>
      <c r="G89" s="594"/>
      <c r="H89" s="595"/>
    </row>
    <row r="90" spans="1:8" ht="20.25">
      <c r="A90" s="589"/>
      <c r="B90" s="589"/>
      <c r="C90" s="336"/>
      <c r="D90" s="337" t="s">
        <v>241</v>
      </c>
      <c r="E90" s="337" t="s">
        <v>242</v>
      </c>
      <c r="F90" s="590" t="s">
        <v>243</v>
      </c>
      <c r="G90" s="591"/>
      <c r="H90" s="592"/>
    </row>
    <row r="91" spans="1:11" ht="20.25">
      <c r="A91" s="66">
        <v>1</v>
      </c>
      <c r="B91" s="67" t="s">
        <v>368</v>
      </c>
      <c r="C91" s="66">
        <v>2</v>
      </c>
      <c r="D91" s="334">
        <v>12630</v>
      </c>
      <c r="E91" s="458">
        <v>22600</v>
      </c>
      <c r="F91" s="347"/>
      <c r="G91" s="459">
        <f>+(D91+E91/2)*12*2</f>
        <v>574320</v>
      </c>
      <c r="H91" s="457"/>
      <c r="K91" s="65">
        <f>9000*12</f>
        <v>108000</v>
      </c>
    </row>
    <row r="93" ht="20.25">
      <c r="A93" s="333" t="s">
        <v>244</v>
      </c>
    </row>
    <row r="94" spans="1:8" s="354" customFormat="1" ht="20.25">
      <c r="A94" s="353" t="s">
        <v>1</v>
      </c>
      <c r="B94" s="353" t="s">
        <v>372</v>
      </c>
      <c r="C94" s="600" t="s">
        <v>373</v>
      </c>
      <c r="D94" s="601"/>
      <c r="E94" s="602"/>
      <c r="F94" s="600" t="s">
        <v>374</v>
      </c>
      <c r="G94" s="601"/>
      <c r="H94" s="602"/>
    </row>
    <row r="95" spans="1:8" ht="20.25">
      <c r="A95" s="355">
        <v>1</v>
      </c>
      <c r="B95" s="356">
        <v>29221500</v>
      </c>
      <c r="C95" s="603">
        <v>30684575</v>
      </c>
      <c r="D95" s="604"/>
      <c r="E95" s="605"/>
      <c r="F95" s="603">
        <v>32216704</v>
      </c>
      <c r="G95" s="604"/>
      <c r="H95" s="605"/>
    </row>
    <row r="96" ht="20.25">
      <c r="H96" s="357"/>
    </row>
    <row r="97" ht="20.25">
      <c r="H97" s="357"/>
    </row>
    <row r="98" ht="20.25">
      <c r="H98" s="357"/>
    </row>
    <row r="99" ht="20.25">
      <c r="H99" s="357"/>
    </row>
    <row r="100" ht="20.25">
      <c r="H100" s="357"/>
    </row>
    <row r="101" ht="20.25">
      <c r="H101" s="357"/>
    </row>
    <row r="102" ht="20.25">
      <c r="H102" s="357"/>
    </row>
    <row r="103" ht="20.25">
      <c r="H103" s="357"/>
    </row>
    <row r="104" ht="20.25">
      <c r="H104" s="357"/>
    </row>
    <row r="105" ht="20.25">
      <c r="H105" s="357"/>
    </row>
    <row r="106" ht="20.25">
      <c r="H106" s="357"/>
    </row>
    <row r="107" ht="20.25">
      <c r="H107" s="357"/>
    </row>
    <row r="108" ht="20.25">
      <c r="H108" s="357"/>
    </row>
    <row r="109" ht="20.25">
      <c r="H109" s="357"/>
    </row>
    <row r="110" ht="20.25">
      <c r="H110" s="357"/>
    </row>
    <row r="111" ht="20.25">
      <c r="H111" s="357"/>
    </row>
    <row r="112" ht="20.25">
      <c r="H112" s="357"/>
    </row>
    <row r="113" ht="20.25">
      <c r="H113" s="357"/>
    </row>
    <row r="115" spans="2:5" ht="20.25">
      <c r="B115" s="7">
        <v>57</v>
      </c>
      <c r="C115" s="558">
        <v>16197000</v>
      </c>
      <c r="D115" s="558"/>
      <c r="E115" s="558"/>
    </row>
    <row r="116" spans="2:5" ht="20.25">
      <c r="B116" s="7">
        <v>58</v>
      </c>
      <c r="C116" s="547">
        <f>+(C115*5/100)+C115</f>
        <v>17006850</v>
      </c>
      <c r="D116" s="547"/>
      <c r="E116" s="547"/>
    </row>
    <row r="117" spans="2:5" ht="20.25">
      <c r="B117" s="7">
        <v>59</v>
      </c>
      <c r="C117" s="547">
        <f>+(C116*0.05)+C116</f>
        <v>17857192.5</v>
      </c>
      <c r="D117" s="547"/>
      <c r="E117" s="547"/>
    </row>
    <row r="118" spans="2:5" ht="20.25">
      <c r="B118" s="7">
        <v>60</v>
      </c>
      <c r="C118" s="547">
        <f>+(C117*5/100)+C117</f>
        <v>18750052.125</v>
      </c>
      <c r="D118" s="547"/>
      <c r="E118" s="547"/>
    </row>
  </sheetData>
  <sheetProtection/>
  <mergeCells count="58">
    <mergeCell ref="A88:A90"/>
    <mergeCell ref="B88:B90"/>
    <mergeCell ref="F88:H88"/>
    <mergeCell ref="F89:H89"/>
    <mergeCell ref="F90:H90"/>
    <mergeCell ref="A64:A66"/>
    <mergeCell ref="B64:B66"/>
    <mergeCell ref="F64:H64"/>
    <mergeCell ref="F65:H65"/>
    <mergeCell ref="F66:H66"/>
    <mergeCell ref="F19:H19"/>
    <mergeCell ref="A1:H1"/>
    <mergeCell ref="A3:E3"/>
    <mergeCell ref="A7:A8"/>
    <mergeCell ref="B7:B8"/>
    <mergeCell ref="E7:E8"/>
    <mergeCell ref="F7:H7"/>
    <mergeCell ref="F20:H20"/>
    <mergeCell ref="F21:H21"/>
    <mergeCell ref="A37:H37"/>
    <mergeCell ref="A24:A26"/>
    <mergeCell ref="B24:B26"/>
    <mergeCell ref="F24:H24"/>
    <mergeCell ref="F25:H25"/>
    <mergeCell ref="F26:H26"/>
    <mergeCell ref="A19:A21"/>
    <mergeCell ref="B19:B21"/>
    <mergeCell ref="A41:A42"/>
    <mergeCell ref="B41:B42"/>
    <mergeCell ref="E41:E42"/>
    <mergeCell ref="F41:H41"/>
    <mergeCell ref="A49:A51"/>
    <mergeCell ref="B49:B51"/>
    <mergeCell ref="F49:H49"/>
    <mergeCell ref="F50:H50"/>
    <mergeCell ref="F51:H51"/>
    <mergeCell ref="A74:H74"/>
    <mergeCell ref="F78:H78"/>
    <mergeCell ref="A78:A79"/>
    <mergeCell ref="C117:E117"/>
    <mergeCell ref="C118:E118"/>
    <mergeCell ref="A56:A57"/>
    <mergeCell ref="B56:B57"/>
    <mergeCell ref="E56:E57"/>
    <mergeCell ref="F56:H56"/>
    <mergeCell ref="B78:B79"/>
    <mergeCell ref="C94:E94"/>
    <mergeCell ref="F94:H94"/>
    <mergeCell ref="C95:E95"/>
    <mergeCell ref="F95:H95"/>
    <mergeCell ref="C115:E115"/>
    <mergeCell ref="C116:E116"/>
    <mergeCell ref="E78:E79"/>
    <mergeCell ref="F85:H85"/>
    <mergeCell ref="F84:H84"/>
    <mergeCell ref="F83:H83"/>
    <mergeCell ref="B83:B85"/>
    <mergeCell ref="A83:A85"/>
  </mergeCells>
  <printOptions/>
  <pageMargins left="1.1023622047244095" right="0.11811023622047245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7.7109375" style="427" customWidth="1"/>
    <col min="2" max="2" width="11.421875" style="430" customWidth="1"/>
    <col min="3" max="3" width="11.57421875" style="430" customWidth="1"/>
    <col min="4" max="4" width="10.421875" style="430" customWidth="1"/>
    <col min="5" max="5" width="14.421875" style="430" customWidth="1"/>
    <col min="6" max="6" width="9.140625" style="430" customWidth="1"/>
    <col min="7" max="7" width="14.7109375" style="430" customWidth="1"/>
    <col min="8" max="16384" width="9.00390625" style="427" customWidth="1"/>
  </cols>
  <sheetData>
    <row r="1" ht="20.25">
      <c r="A1" s="427" t="s">
        <v>32</v>
      </c>
    </row>
    <row r="3" spans="1:7" s="435" customFormat="1" ht="28.5" customHeight="1">
      <c r="A3" s="609" t="s">
        <v>7</v>
      </c>
      <c r="B3" s="610" t="s">
        <v>281</v>
      </c>
      <c r="C3" s="434" t="s">
        <v>282</v>
      </c>
      <c r="D3" s="611" t="s">
        <v>287</v>
      </c>
      <c r="E3" s="434" t="s">
        <v>284</v>
      </c>
      <c r="F3" s="611" t="s">
        <v>288</v>
      </c>
      <c r="G3" s="611" t="s">
        <v>285</v>
      </c>
    </row>
    <row r="4" spans="1:7" ht="20.25" hidden="1">
      <c r="A4" s="609"/>
      <c r="B4" s="610"/>
      <c r="C4" s="431" t="s">
        <v>283</v>
      </c>
      <c r="D4" s="611"/>
      <c r="E4" s="431"/>
      <c r="F4" s="611"/>
      <c r="G4" s="611"/>
    </row>
    <row r="5" spans="1:7" s="429" customFormat="1" ht="20.25">
      <c r="A5" s="428" t="s">
        <v>286</v>
      </c>
      <c r="B5" s="432">
        <v>30790</v>
      </c>
      <c r="C5" s="432">
        <v>30790</v>
      </c>
      <c r="D5" s="433">
        <v>31340</v>
      </c>
      <c r="E5" s="436">
        <f>+D5-C5</f>
        <v>550</v>
      </c>
      <c r="F5" s="436">
        <v>32450</v>
      </c>
      <c r="G5" s="436">
        <f>+F5-D5</f>
        <v>1110</v>
      </c>
    </row>
    <row r="6" spans="1:7" ht="19.5" customHeight="1">
      <c r="A6" s="426" t="s">
        <v>280</v>
      </c>
      <c r="B6" s="432">
        <v>22040</v>
      </c>
      <c r="C6" s="432">
        <v>22170</v>
      </c>
      <c r="D6" s="433">
        <v>22620</v>
      </c>
      <c r="E6" s="436">
        <f aca="true" t="shared" si="0" ref="E6:E14">+D6-C6</f>
        <v>450</v>
      </c>
      <c r="F6" s="437">
        <v>23550</v>
      </c>
      <c r="G6" s="436">
        <f aca="true" t="shared" si="1" ref="G6:G14">+F6-D6</f>
        <v>930</v>
      </c>
    </row>
    <row r="7" spans="1:7" ht="19.5" customHeight="1">
      <c r="A7" s="426" t="s">
        <v>271</v>
      </c>
      <c r="B7" s="432">
        <v>23820</v>
      </c>
      <c r="C7" s="432">
        <v>24010</v>
      </c>
      <c r="D7" s="433">
        <v>24490</v>
      </c>
      <c r="E7" s="436">
        <f t="shared" si="0"/>
        <v>480</v>
      </c>
      <c r="F7" s="437">
        <v>25470</v>
      </c>
      <c r="G7" s="436">
        <f t="shared" si="1"/>
        <v>980</v>
      </c>
    </row>
    <row r="8" spans="1:7" ht="19.5" customHeight="1">
      <c r="A8" s="426" t="s">
        <v>111</v>
      </c>
      <c r="B8" s="432">
        <v>24270</v>
      </c>
      <c r="C8" s="432">
        <v>24490</v>
      </c>
      <c r="D8" s="433">
        <v>24970</v>
      </c>
      <c r="E8" s="436">
        <f t="shared" si="0"/>
        <v>480</v>
      </c>
      <c r="F8" s="437">
        <v>25970</v>
      </c>
      <c r="G8" s="436">
        <f t="shared" si="1"/>
        <v>1000</v>
      </c>
    </row>
    <row r="9" spans="1:7" ht="19.5" customHeight="1">
      <c r="A9" s="426" t="s">
        <v>219</v>
      </c>
      <c r="B9" s="432">
        <v>18590</v>
      </c>
      <c r="C9" s="432">
        <v>18840</v>
      </c>
      <c r="D9" s="433">
        <v>19160</v>
      </c>
      <c r="E9" s="436">
        <f t="shared" si="0"/>
        <v>320</v>
      </c>
      <c r="F9" s="437">
        <v>19800</v>
      </c>
      <c r="G9" s="436">
        <f t="shared" si="1"/>
        <v>640</v>
      </c>
    </row>
    <row r="10" spans="1:7" ht="19.5" customHeight="1">
      <c r="A10" s="426" t="s">
        <v>16</v>
      </c>
      <c r="B10" s="432">
        <v>25270</v>
      </c>
      <c r="C10" s="432">
        <v>25660</v>
      </c>
      <c r="D10" s="433">
        <v>26120</v>
      </c>
      <c r="E10" s="436">
        <f t="shared" si="0"/>
        <v>460</v>
      </c>
      <c r="F10" s="437">
        <v>27030</v>
      </c>
      <c r="G10" s="436">
        <f t="shared" si="1"/>
        <v>910</v>
      </c>
    </row>
    <row r="11" spans="1:7" ht="19.5" customHeight="1">
      <c r="A11" s="426" t="s">
        <v>250</v>
      </c>
      <c r="B11" s="432">
        <v>30790</v>
      </c>
      <c r="C11" s="432">
        <v>30790</v>
      </c>
      <c r="D11" s="433">
        <v>31340</v>
      </c>
      <c r="E11" s="436">
        <f t="shared" si="0"/>
        <v>550</v>
      </c>
      <c r="F11" s="437">
        <v>32450</v>
      </c>
      <c r="G11" s="436">
        <f t="shared" si="1"/>
        <v>1110</v>
      </c>
    </row>
    <row r="12" spans="1:7" ht="19.5" customHeight="1">
      <c r="A12" s="426" t="s">
        <v>114</v>
      </c>
      <c r="B12" s="432">
        <v>16880</v>
      </c>
      <c r="C12" s="432">
        <v>16920</v>
      </c>
      <c r="D12" s="433">
        <v>17310</v>
      </c>
      <c r="E12" s="436">
        <f t="shared" si="0"/>
        <v>390</v>
      </c>
      <c r="F12" s="437">
        <v>18060</v>
      </c>
      <c r="G12" s="436">
        <f t="shared" si="1"/>
        <v>750</v>
      </c>
    </row>
    <row r="13" spans="1:7" ht="19.5" customHeight="1">
      <c r="A13" s="426" t="s">
        <v>22</v>
      </c>
      <c r="B13" s="432">
        <v>14060</v>
      </c>
      <c r="C13" s="432">
        <v>14310</v>
      </c>
      <c r="D13" s="433">
        <v>14570</v>
      </c>
      <c r="E13" s="436">
        <f t="shared" si="0"/>
        <v>260</v>
      </c>
      <c r="F13" s="437">
        <v>15140</v>
      </c>
      <c r="G13" s="436">
        <f t="shared" si="1"/>
        <v>570</v>
      </c>
    </row>
    <row r="14" spans="1:7" ht="19.5" customHeight="1">
      <c r="A14" s="426" t="s">
        <v>278</v>
      </c>
      <c r="B14" s="432">
        <v>28430</v>
      </c>
      <c r="C14" s="432">
        <v>28560</v>
      </c>
      <c r="D14" s="433">
        <v>29110</v>
      </c>
      <c r="E14" s="436">
        <f t="shared" si="0"/>
        <v>550</v>
      </c>
      <c r="F14" s="437">
        <v>30220</v>
      </c>
      <c r="G14" s="436">
        <f t="shared" si="1"/>
        <v>1110</v>
      </c>
    </row>
  </sheetData>
  <sheetProtection/>
  <mergeCells count="5">
    <mergeCell ref="A3:A4"/>
    <mergeCell ref="B3:B4"/>
    <mergeCell ref="D3:D4"/>
    <mergeCell ref="F3:F4"/>
    <mergeCell ref="G3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58">
      <selection activeCell="B59" sqref="B59"/>
    </sheetView>
  </sheetViews>
  <sheetFormatPr defaultColWidth="9.140625" defaultRowHeight="15"/>
  <cols>
    <col min="1" max="1" width="4.57421875" style="0" customWidth="1"/>
    <col min="2" max="2" width="28.140625" style="487" customWidth="1"/>
    <col min="4" max="4" width="28.140625" style="487" customWidth="1"/>
    <col min="6" max="6" width="28.140625" style="487" customWidth="1"/>
  </cols>
  <sheetData>
    <row r="1" spans="1:6" ht="20.25">
      <c r="A1" s="486"/>
      <c r="B1" s="488" t="s">
        <v>366</v>
      </c>
      <c r="C1" s="486"/>
      <c r="D1" s="488" t="s">
        <v>366</v>
      </c>
      <c r="F1" s="488" t="s">
        <v>366</v>
      </c>
    </row>
    <row r="2" spans="1:6" ht="20.25">
      <c r="A2" s="486"/>
      <c r="B2" s="488" t="s">
        <v>354</v>
      </c>
      <c r="C2" s="486"/>
      <c r="D2" s="488" t="s">
        <v>354</v>
      </c>
      <c r="F2" s="488" t="s">
        <v>354</v>
      </c>
    </row>
    <row r="3" spans="1:6" ht="20.25">
      <c r="A3" s="486"/>
      <c r="B3" s="488" t="s">
        <v>356</v>
      </c>
      <c r="C3" s="486"/>
      <c r="D3" s="488" t="s">
        <v>356</v>
      </c>
      <c r="F3" s="488" t="s">
        <v>356</v>
      </c>
    </row>
    <row r="4" spans="1:6" ht="20.25">
      <c r="A4" s="486"/>
      <c r="B4" s="488" t="s">
        <v>357</v>
      </c>
      <c r="C4" s="486"/>
      <c r="D4" s="488" t="s">
        <v>357</v>
      </c>
      <c r="F4" s="488" t="s">
        <v>357</v>
      </c>
    </row>
    <row r="5" spans="1:6" ht="20.25">
      <c r="A5" s="486"/>
      <c r="B5" s="488" t="s">
        <v>358</v>
      </c>
      <c r="C5" s="486"/>
      <c r="D5" s="488" t="s">
        <v>358</v>
      </c>
      <c r="F5" s="488" t="s">
        <v>358</v>
      </c>
    </row>
    <row r="6" spans="1:6" ht="20.25">
      <c r="A6" s="427"/>
      <c r="B6" s="488" t="s">
        <v>363</v>
      </c>
      <c r="C6" s="427"/>
      <c r="D6" s="488" t="s">
        <v>363</v>
      </c>
      <c r="F6" s="488" t="s">
        <v>363</v>
      </c>
    </row>
    <row r="7" spans="1:6" ht="20.25">
      <c r="A7" s="486"/>
      <c r="B7" s="488" t="s">
        <v>359</v>
      </c>
      <c r="C7" s="486"/>
      <c r="D7" s="488" t="s">
        <v>359</v>
      </c>
      <c r="F7" s="488" t="s">
        <v>359</v>
      </c>
    </row>
    <row r="8" spans="1:6" ht="20.25">
      <c r="A8" s="486"/>
      <c r="B8" s="488" t="s">
        <v>355</v>
      </c>
      <c r="C8" s="486"/>
      <c r="D8" s="488" t="s">
        <v>355</v>
      </c>
      <c r="F8" s="488" t="s">
        <v>355</v>
      </c>
    </row>
    <row r="9" spans="1:6" ht="20.25">
      <c r="A9" s="486"/>
      <c r="B9" s="488" t="s">
        <v>360</v>
      </c>
      <c r="C9" s="486"/>
      <c r="D9" s="488" t="s">
        <v>360</v>
      </c>
      <c r="F9" s="488" t="s">
        <v>360</v>
      </c>
    </row>
    <row r="10" spans="1:6" ht="20.25">
      <c r="A10" s="486"/>
      <c r="B10" s="488" t="s">
        <v>364</v>
      </c>
      <c r="C10" s="486"/>
      <c r="D10" s="488" t="s">
        <v>364</v>
      </c>
      <c r="F10" s="488" t="s">
        <v>364</v>
      </c>
    </row>
    <row r="11" spans="1:6" ht="20.25">
      <c r="A11" s="427"/>
      <c r="B11" s="488" t="s">
        <v>361</v>
      </c>
      <c r="C11" s="427"/>
      <c r="D11" s="488" t="s">
        <v>361</v>
      </c>
      <c r="F11" s="488" t="s">
        <v>361</v>
      </c>
    </row>
    <row r="12" spans="1:6" ht="20.25">
      <c r="A12" s="427"/>
      <c r="B12" s="488" t="s">
        <v>362</v>
      </c>
      <c r="C12" s="427"/>
      <c r="D12" s="488" t="s">
        <v>362</v>
      </c>
      <c r="F12" s="488" t="s">
        <v>362</v>
      </c>
    </row>
    <row r="13" spans="1:6" ht="20.25">
      <c r="A13" s="427"/>
      <c r="B13" s="488" t="s">
        <v>365</v>
      </c>
      <c r="D13" s="488" t="s">
        <v>365</v>
      </c>
      <c r="F13" s="488" t="s">
        <v>365</v>
      </c>
    </row>
    <row r="16" spans="1:6" ht="20.25">
      <c r="A16" s="486"/>
      <c r="B16" s="488" t="s">
        <v>366</v>
      </c>
      <c r="C16" s="486"/>
      <c r="D16" s="488" t="s">
        <v>366</v>
      </c>
      <c r="F16" s="488" t="s">
        <v>366</v>
      </c>
    </row>
    <row r="17" spans="1:6" ht="20.25">
      <c r="A17" s="486"/>
      <c r="B17" s="488" t="s">
        <v>354</v>
      </c>
      <c r="C17" s="486"/>
      <c r="D17" s="488" t="s">
        <v>354</v>
      </c>
      <c r="F17" s="488" t="s">
        <v>354</v>
      </c>
    </row>
    <row r="18" spans="1:6" ht="20.25">
      <c r="A18" s="486"/>
      <c r="B18" s="488" t="s">
        <v>356</v>
      </c>
      <c r="C18" s="486"/>
      <c r="D18" s="488" t="s">
        <v>356</v>
      </c>
      <c r="F18" s="488" t="s">
        <v>356</v>
      </c>
    </row>
    <row r="19" spans="1:6" ht="20.25">
      <c r="A19" s="486"/>
      <c r="B19" s="488" t="s">
        <v>357</v>
      </c>
      <c r="C19" s="486"/>
      <c r="D19" s="488" t="s">
        <v>357</v>
      </c>
      <c r="F19" s="488" t="s">
        <v>357</v>
      </c>
    </row>
    <row r="20" spans="1:6" ht="20.25">
      <c r="A20" s="486"/>
      <c r="B20" s="488" t="s">
        <v>358</v>
      </c>
      <c r="C20" s="486"/>
      <c r="D20" s="488" t="s">
        <v>358</v>
      </c>
      <c r="F20" s="488" t="s">
        <v>358</v>
      </c>
    </row>
    <row r="21" spans="1:6" ht="20.25">
      <c r="A21" s="427"/>
      <c r="B21" s="488" t="s">
        <v>363</v>
      </c>
      <c r="C21" s="427"/>
      <c r="D21" s="488" t="s">
        <v>363</v>
      </c>
      <c r="F21" s="488" t="s">
        <v>363</v>
      </c>
    </row>
    <row r="22" spans="1:6" ht="20.25">
      <c r="A22" s="486"/>
      <c r="B22" s="488" t="s">
        <v>359</v>
      </c>
      <c r="C22" s="486"/>
      <c r="D22" s="488" t="s">
        <v>359</v>
      </c>
      <c r="F22" s="488" t="s">
        <v>359</v>
      </c>
    </row>
    <row r="23" spans="1:6" ht="20.25">
      <c r="A23" s="486"/>
      <c r="B23" s="488" t="s">
        <v>355</v>
      </c>
      <c r="C23" s="486"/>
      <c r="D23" s="488" t="s">
        <v>355</v>
      </c>
      <c r="F23" s="488" t="s">
        <v>355</v>
      </c>
    </row>
    <row r="24" spans="1:6" ht="20.25">
      <c r="A24" s="486"/>
      <c r="B24" s="488" t="s">
        <v>360</v>
      </c>
      <c r="C24" s="486"/>
      <c r="D24" s="488" t="s">
        <v>360</v>
      </c>
      <c r="F24" s="488" t="s">
        <v>360</v>
      </c>
    </row>
    <row r="25" spans="1:6" ht="20.25">
      <c r="A25" s="486"/>
      <c r="B25" s="488" t="s">
        <v>364</v>
      </c>
      <c r="C25" s="486"/>
      <c r="D25" s="488" t="s">
        <v>364</v>
      </c>
      <c r="F25" s="488" t="s">
        <v>364</v>
      </c>
    </row>
    <row r="26" spans="1:6" ht="20.25">
      <c r="A26" s="427"/>
      <c r="B26" s="488" t="s">
        <v>361</v>
      </c>
      <c r="C26" s="427"/>
      <c r="D26" s="488" t="s">
        <v>361</v>
      </c>
      <c r="F26" s="488" t="s">
        <v>361</v>
      </c>
    </row>
    <row r="27" spans="1:6" ht="20.25">
      <c r="A27" s="427"/>
      <c r="B27" s="488" t="s">
        <v>362</v>
      </c>
      <c r="C27" s="427"/>
      <c r="D27" s="488" t="s">
        <v>362</v>
      </c>
      <c r="F27" s="488" t="s">
        <v>362</v>
      </c>
    </row>
    <row r="28" spans="1:6" ht="20.25">
      <c r="A28" s="427"/>
      <c r="B28" s="488" t="s">
        <v>365</v>
      </c>
      <c r="D28" s="488" t="s">
        <v>365</v>
      </c>
      <c r="F28" s="488" t="s">
        <v>365</v>
      </c>
    </row>
    <row r="31" spans="1:6" ht="20.25">
      <c r="A31" s="486"/>
      <c r="B31" s="488" t="s">
        <v>366</v>
      </c>
      <c r="C31" s="486"/>
      <c r="D31" s="488" t="s">
        <v>366</v>
      </c>
      <c r="F31" s="488" t="s">
        <v>366</v>
      </c>
    </row>
    <row r="32" spans="1:6" ht="20.25">
      <c r="A32" s="486"/>
      <c r="B32" s="488" t="s">
        <v>354</v>
      </c>
      <c r="C32" s="486"/>
      <c r="D32" s="488" t="s">
        <v>354</v>
      </c>
      <c r="F32" s="488" t="s">
        <v>354</v>
      </c>
    </row>
    <row r="33" spans="1:6" ht="20.25">
      <c r="A33" s="486"/>
      <c r="B33" s="488" t="s">
        <v>356</v>
      </c>
      <c r="C33" s="486"/>
      <c r="D33" s="488" t="s">
        <v>356</v>
      </c>
      <c r="F33" s="488" t="s">
        <v>356</v>
      </c>
    </row>
    <row r="34" spans="1:6" ht="20.25">
      <c r="A34" s="486"/>
      <c r="B34" s="488" t="s">
        <v>357</v>
      </c>
      <c r="C34" s="486"/>
      <c r="D34" s="488" t="s">
        <v>357</v>
      </c>
      <c r="F34" s="488" t="s">
        <v>357</v>
      </c>
    </row>
    <row r="35" spans="1:6" ht="20.25">
      <c r="A35" s="486"/>
      <c r="B35" s="488" t="s">
        <v>358</v>
      </c>
      <c r="C35" s="486"/>
      <c r="D35" s="488" t="s">
        <v>358</v>
      </c>
      <c r="F35" s="488" t="s">
        <v>358</v>
      </c>
    </row>
    <row r="36" spans="1:6" ht="20.25">
      <c r="A36" s="427"/>
      <c r="B36" s="488" t="s">
        <v>363</v>
      </c>
      <c r="C36" s="427"/>
      <c r="D36" s="488" t="s">
        <v>363</v>
      </c>
      <c r="F36" s="488" t="s">
        <v>363</v>
      </c>
    </row>
    <row r="37" spans="1:6" ht="20.25">
      <c r="A37" s="486"/>
      <c r="B37" s="488" t="s">
        <v>359</v>
      </c>
      <c r="C37" s="486"/>
      <c r="D37" s="488" t="s">
        <v>359</v>
      </c>
      <c r="F37" s="488" t="s">
        <v>359</v>
      </c>
    </row>
    <row r="38" spans="1:6" ht="20.25">
      <c r="A38" s="486"/>
      <c r="B38" s="488" t="s">
        <v>355</v>
      </c>
      <c r="C38" s="486"/>
      <c r="D38" s="488" t="s">
        <v>355</v>
      </c>
      <c r="F38" s="488" t="s">
        <v>355</v>
      </c>
    </row>
    <row r="39" spans="1:6" ht="20.25">
      <c r="A39" s="486"/>
      <c r="B39" s="488" t="s">
        <v>360</v>
      </c>
      <c r="C39" s="486"/>
      <c r="D39" s="488" t="s">
        <v>360</v>
      </c>
      <c r="F39" s="488" t="s">
        <v>360</v>
      </c>
    </row>
    <row r="40" spans="1:6" ht="20.25">
      <c r="A40" s="486"/>
      <c r="B40" s="488" t="s">
        <v>364</v>
      </c>
      <c r="C40" s="486"/>
      <c r="D40" s="488" t="s">
        <v>364</v>
      </c>
      <c r="F40" s="488" t="s">
        <v>364</v>
      </c>
    </row>
    <row r="41" spans="1:6" ht="20.25">
      <c r="A41" s="427"/>
      <c r="B41" s="488" t="s">
        <v>361</v>
      </c>
      <c r="C41" s="427"/>
      <c r="D41" s="488" t="s">
        <v>361</v>
      </c>
      <c r="F41" s="488" t="s">
        <v>361</v>
      </c>
    </row>
    <row r="42" spans="1:6" ht="20.25">
      <c r="A42" s="427"/>
      <c r="B42" s="488" t="s">
        <v>362</v>
      </c>
      <c r="C42" s="427"/>
      <c r="D42" s="488" t="s">
        <v>362</v>
      </c>
      <c r="F42" s="488" t="s">
        <v>362</v>
      </c>
    </row>
    <row r="43" spans="1:6" ht="20.25">
      <c r="A43" s="427"/>
      <c r="B43" s="488" t="s">
        <v>365</v>
      </c>
      <c r="D43" s="488" t="s">
        <v>365</v>
      </c>
      <c r="F43" s="488" t="s">
        <v>365</v>
      </c>
    </row>
  </sheetData>
  <sheetProtection/>
  <printOptions/>
  <pageMargins left="0.7086614173228347" right="0.7086614173228347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L51" sqref="L51"/>
    </sheetView>
  </sheetViews>
  <sheetFormatPr defaultColWidth="9.140625" defaultRowHeight="15"/>
  <cols>
    <col min="1" max="1" width="6.00390625" style="65" customWidth="1"/>
    <col min="2" max="2" width="23.00390625" style="65" customWidth="1"/>
    <col min="3" max="3" width="21.28125" style="65" customWidth="1"/>
    <col min="4" max="4" width="8.00390625" style="65" customWidth="1"/>
    <col min="5" max="5" width="13.421875" style="65" customWidth="1"/>
    <col min="6" max="6" width="10.57421875" style="65" customWidth="1"/>
    <col min="7" max="16384" width="9.00390625" style="65" customWidth="1"/>
  </cols>
  <sheetData>
    <row r="1" spans="1:6" s="54" customFormat="1" ht="20.25">
      <c r="A1" s="514" t="s">
        <v>47</v>
      </c>
      <c r="B1" s="514"/>
      <c r="C1" s="514"/>
      <c r="D1" s="514"/>
      <c r="E1" s="514"/>
      <c r="F1" s="514"/>
    </row>
    <row r="2" spans="1:6" s="54" customFormat="1" ht="20.25">
      <c r="A2" s="515" t="s">
        <v>29</v>
      </c>
      <c r="B2" s="515"/>
      <c r="C2" s="515"/>
      <c r="D2" s="515"/>
      <c r="E2" s="515"/>
      <c r="F2" s="515"/>
    </row>
    <row r="3" spans="1:6" s="54" customFormat="1" ht="20.25">
      <c r="A3" s="516" t="s">
        <v>99</v>
      </c>
      <c r="B3" s="517"/>
      <c r="C3" s="517"/>
      <c r="D3" s="517"/>
      <c r="E3" s="517"/>
      <c r="F3" s="517"/>
    </row>
    <row r="4" spans="1:6" s="53" customFormat="1" ht="20.25">
      <c r="A4" s="55" t="s">
        <v>30</v>
      </c>
      <c r="B4" s="55" t="s">
        <v>31</v>
      </c>
      <c r="C4" s="55" t="s">
        <v>7</v>
      </c>
      <c r="D4" s="55" t="s">
        <v>3</v>
      </c>
      <c r="E4" s="55" t="s">
        <v>32</v>
      </c>
      <c r="F4" s="55" t="s">
        <v>33</v>
      </c>
    </row>
    <row r="5" spans="1:6" s="60" customFormat="1" ht="20.25">
      <c r="A5" s="56"/>
      <c r="B5" s="57" t="s">
        <v>41</v>
      </c>
      <c r="C5" s="58"/>
      <c r="D5" s="59"/>
      <c r="E5" s="59"/>
      <c r="F5" s="59"/>
    </row>
    <row r="6" spans="1:6" s="54" customFormat="1" ht="20.25">
      <c r="A6" s="59">
        <v>1</v>
      </c>
      <c r="B6" s="61" t="s">
        <v>34</v>
      </c>
      <c r="C6" s="61" t="s">
        <v>35</v>
      </c>
      <c r="D6" s="59">
        <v>7</v>
      </c>
      <c r="E6" s="62">
        <v>22620</v>
      </c>
      <c r="F6" s="61"/>
    </row>
    <row r="7" spans="1:6" s="54" customFormat="1" ht="20.25">
      <c r="A7" s="59">
        <v>2</v>
      </c>
      <c r="B7" s="61"/>
      <c r="C7" s="61" t="s">
        <v>24</v>
      </c>
      <c r="D7" s="63" t="s">
        <v>17</v>
      </c>
      <c r="E7" s="77" t="s">
        <v>17</v>
      </c>
      <c r="F7" s="61" t="s">
        <v>113</v>
      </c>
    </row>
    <row r="8" spans="1:6" s="54" customFormat="1" ht="20.25">
      <c r="A8" s="59">
        <v>3</v>
      </c>
      <c r="B8" s="61" t="s">
        <v>36</v>
      </c>
      <c r="C8" s="61" t="s">
        <v>109</v>
      </c>
      <c r="D8" s="59">
        <v>6</v>
      </c>
      <c r="E8" s="62">
        <v>14300</v>
      </c>
      <c r="F8" s="61"/>
    </row>
    <row r="9" spans="1:6" s="54" customFormat="1" ht="20.25">
      <c r="A9" s="59">
        <v>4</v>
      </c>
      <c r="B9" s="61" t="s">
        <v>104</v>
      </c>
      <c r="C9" s="61" t="s">
        <v>15</v>
      </c>
      <c r="D9" s="59">
        <v>5</v>
      </c>
      <c r="E9" s="62">
        <v>12840</v>
      </c>
      <c r="F9" s="61"/>
    </row>
    <row r="10" spans="1:6" s="54" customFormat="1" ht="20.25">
      <c r="A10" s="59">
        <v>5</v>
      </c>
      <c r="B10" s="61" t="s">
        <v>105</v>
      </c>
      <c r="C10" s="61" t="s">
        <v>110</v>
      </c>
      <c r="D10" s="59">
        <v>5</v>
      </c>
      <c r="E10" s="62">
        <v>12240</v>
      </c>
      <c r="F10" s="61"/>
    </row>
    <row r="11" spans="1:6" s="54" customFormat="1" ht="20.25">
      <c r="A11" s="59">
        <v>6</v>
      </c>
      <c r="B11" s="61" t="s">
        <v>106</v>
      </c>
      <c r="C11" s="61" t="s">
        <v>11</v>
      </c>
      <c r="D11" s="59">
        <v>4</v>
      </c>
      <c r="E11" s="62">
        <v>10700</v>
      </c>
      <c r="F11" s="61"/>
    </row>
    <row r="12" spans="1:6" s="54" customFormat="1" ht="20.25">
      <c r="A12" s="59">
        <v>7</v>
      </c>
      <c r="B12" s="61" t="s">
        <v>107</v>
      </c>
      <c r="C12" s="61" t="s">
        <v>22</v>
      </c>
      <c r="D12" s="59">
        <v>3</v>
      </c>
      <c r="E12" s="62">
        <v>9540</v>
      </c>
      <c r="F12" s="61"/>
    </row>
    <row r="13" spans="1:6" s="54" customFormat="1" ht="20.25">
      <c r="A13" s="59">
        <v>8</v>
      </c>
      <c r="B13" s="61"/>
      <c r="C13" s="61" t="s">
        <v>12</v>
      </c>
      <c r="D13" s="71" t="s">
        <v>118</v>
      </c>
      <c r="E13" s="62"/>
      <c r="F13" s="61"/>
    </row>
    <row r="14" spans="1:6" s="54" customFormat="1" ht="20.25">
      <c r="A14" s="59"/>
      <c r="B14" s="55" t="s">
        <v>40</v>
      </c>
      <c r="C14" s="61"/>
      <c r="D14" s="63"/>
      <c r="E14" s="75" t="s">
        <v>17</v>
      </c>
      <c r="F14" s="59" t="s">
        <v>113</v>
      </c>
    </row>
    <row r="15" spans="1:6" s="54" customFormat="1" ht="20.25">
      <c r="A15" s="59">
        <v>9</v>
      </c>
      <c r="B15" s="61" t="s">
        <v>37</v>
      </c>
      <c r="C15" s="61" t="s">
        <v>45</v>
      </c>
      <c r="D15" s="59">
        <v>6</v>
      </c>
      <c r="E15" s="62">
        <v>18810</v>
      </c>
      <c r="F15" s="61"/>
    </row>
    <row r="16" spans="1:6" s="54" customFormat="1" ht="20.25">
      <c r="A16" s="59">
        <v>10</v>
      </c>
      <c r="B16" s="61" t="s">
        <v>38</v>
      </c>
      <c r="C16" s="61" t="s">
        <v>13</v>
      </c>
      <c r="D16" s="59">
        <v>5</v>
      </c>
      <c r="E16" s="62">
        <v>23340</v>
      </c>
      <c r="F16" s="61"/>
    </row>
    <row r="17" spans="1:6" s="54" customFormat="1" ht="20.25">
      <c r="A17" s="59">
        <v>11</v>
      </c>
      <c r="B17" s="61" t="s">
        <v>39</v>
      </c>
      <c r="C17" s="61" t="s">
        <v>16</v>
      </c>
      <c r="D17" s="59">
        <v>4</v>
      </c>
      <c r="E17" s="62">
        <v>9950</v>
      </c>
      <c r="F17" s="61"/>
    </row>
    <row r="18" spans="1:6" s="54" customFormat="1" ht="20.25">
      <c r="A18" s="59">
        <v>12</v>
      </c>
      <c r="B18" s="61" t="s">
        <v>108</v>
      </c>
      <c r="C18" s="61" t="s">
        <v>22</v>
      </c>
      <c r="D18" s="59">
        <v>4</v>
      </c>
      <c r="E18" s="62">
        <v>9960</v>
      </c>
      <c r="F18" s="61"/>
    </row>
    <row r="19" spans="1:6" s="54" customFormat="1" ht="20.25">
      <c r="A19" s="59">
        <v>13</v>
      </c>
      <c r="B19" s="59" t="s">
        <v>17</v>
      </c>
      <c r="C19" s="61" t="s">
        <v>111</v>
      </c>
      <c r="D19" s="59" t="s">
        <v>112</v>
      </c>
      <c r="E19" s="75" t="s">
        <v>17</v>
      </c>
      <c r="F19" s="59" t="s">
        <v>113</v>
      </c>
    </row>
    <row r="20" spans="1:6" s="54" customFormat="1" ht="20.25">
      <c r="A20" s="59">
        <v>14</v>
      </c>
      <c r="B20" s="55" t="s">
        <v>42</v>
      </c>
      <c r="C20" s="61"/>
      <c r="D20" s="59"/>
      <c r="E20" s="62"/>
      <c r="F20" s="59"/>
    </row>
    <row r="21" spans="1:6" s="54" customFormat="1" ht="20.25">
      <c r="A21" s="59">
        <v>15</v>
      </c>
      <c r="B21" s="64" t="s">
        <v>43</v>
      </c>
      <c r="C21" s="61" t="s">
        <v>46</v>
      </c>
      <c r="D21" s="59">
        <v>6</v>
      </c>
      <c r="E21" s="62">
        <v>17690</v>
      </c>
      <c r="F21" s="59"/>
    </row>
    <row r="22" spans="1:6" ht="20.25">
      <c r="A22" s="59">
        <v>16</v>
      </c>
      <c r="B22" s="64" t="s">
        <v>44</v>
      </c>
      <c r="C22" s="61" t="s">
        <v>14</v>
      </c>
      <c r="D22" s="59" t="s">
        <v>17</v>
      </c>
      <c r="E22" s="62">
        <v>11180</v>
      </c>
      <c r="F22" s="59"/>
    </row>
    <row r="23" spans="1:6" ht="20.25">
      <c r="A23" s="59">
        <v>17</v>
      </c>
      <c r="B23" s="59" t="s">
        <v>17</v>
      </c>
      <c r="C23" s="61" t="s">
        <v>114</v>
      </c>
      <c r="D23" s="71" t="s">
        <v>115</v>
      </c>
      <c r="E23" s="75" t="s">
        <v>17</v>
      </c>
      <c r="F23" s="59" t="s">
        <v>113</v>
      </c>
    </row>
    <row r="24" spans="1:6" ht="20.25">
      <c r="A24" s="69"/>
      <c r="B24" s="70" t="s">
        <v>100</v>
      </c>
      <c r="C24" s="66"/>
      <c r="D24" s="67"/>
      <c r="E24" s="62"/>
      <c r="F24" s="67"/>
    </row>
    <row r="25" spans="1:6" ht="20.25">
      <c r="A25" s="69">
        <v>18</v>
      </c>
      <c r="B25" s="74" t="s">
        <v>17</v>
      </c>
      <c r="C25" s="73" t="s">
        <v>116</v>
      </c>
      <c r="D25" s="66">
        <v>6</v>
      </c>
      <c r="E25" s="77" t="s">
        <v>17</v>
      </c>
      <c r="F25" s="66" t="s">
        <v>113</v>
      </c>
    </row>
    <row r="26" spans="1:6" ht="20.25">
      <c r="A26" s="69">
        <v>19</v>
      </c>
      <c r="B26" s="74" t="s">
        <v>17</v>
      </c>
      <c r="C26" s="72" t="s">
        <v>117</v>
      </c>
      <c r="D26" s="66" t="s">
        <v>112</v>
      </c>
      <c r="E26" s="77" t="s">
        <v>17</v>
      </c>
      <c r="F26" s="66" t="s">
        <v>113</v>
      </c>
    </row>
    <row r="27" spans="1:6" ht="20.25">
      <c r="A27" s="66">
        <v>20</v>
      </c>
      <c r="B27" s="67" t="s">
        <v>101</v>
      </c>
      <c r="C27" s="67" t="s">
        <v>102</v>
      </c>
      <c r="D27" s="67" t="s">
        <v>103</v>
      </c>
      <c r="E27" s="62">
        <v>9440</v>
      </c>
      <c r="F27" s="67"/>
    </row>
    <row r="28" spans="1:5" ht="20.25">
      <c r="A28" s="518" t="s">
        <v>67</v>
      </c>
      <c r="B28" s="518"/>
      <c r="C28" s="518"/>
      <c r="D28" s="518"/>
      <c r="E28" s="76">
        <f>SUM(E6:E27)</f>
        <v>182610</v>
      </c>
    </row>
  </sheetData>
  <sheetProtection/>
  <mergeCells count="4">
    <mergeCell ref="A1:F1"/>
    <mergeCell ref="A2:F2"/>
    <mergeCell ref="A3:F3"/>
    <mergeCell ref="A28:D28"/>
  </mergeCells>
  <printOptions/>
  <pageMargins left="0.75" right="0.39" top="0.9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51" sqref="L51"/>
    </sheetView>
  </sheetViews>
  <sheetFormatPr defaultColWidth="9.140625" defaultRowHeight="15"/>
  <cols>
    <col min="1" max="1" width="6.00390625" style="65" customWidth="1"/>
    <col min="2" max="2" width="23.00390625" style="65" customWidth="1"/>
    <col min="3" max="3" width="21.28125" style="65" customWidth="1"/>
    <col min="4" max="4" width="9.00390625" style="65" customWidth="1"/>
    <col min="5" max="5" width="12.140625" style="65" customWidth="1"/>
    <col min="6" max="16384" width="9.00390625" style="65" customWidth="1"/>
  </cols>
  <sheetData>
    <row r="1" spans="1:6" s="54" customFormat="1" ht="20.25">
      <c r="A1" s="514" t="s">
        <v>48</v>
      </c>
      <c r="B1" s="514"/>
      <c r="C1" s="514"/>
      <c r="D1" s="514"/>
      <c r="E1" s="514"/>
      <c r="F1" s="514"/>
    </row>
    <row r="2" spans="1:6" s="54" customFormat="1" ht="20.25">
      <c r="A2" s="515" t="s">
        <v>29</v>
      </c>
      <c r="B2" s="515"/>
      <c r="C2" s="515"/>
      <c r="D2" s="515"/>
      <c r="E2" s="515"/>
      <c r="F2" s="515"/>
    </row>
    <row r="3" spans="1:6" s="54" customFormat="1" ht="20.25">
      <c r="A3" s="517" t="s">
        <v>119</v>
      </c>
      <c r="B3" s="517"/>
      <c r="C3" s="517"/>
      <c r="D3" s="517"/>
      <c r="E3" s="517"/>
      <c r="F3" s="517"/>
    </row>
    <row r="4" spans="1:6" s="53" customFormat="1" ht="20.25">
      <c r="A4" s="55" t="s">
        <v>30</v>
      </c>
      <c r="B4" s="55" t="s">
        <v>31</v>
      </c>
      <c r="C4" s="55" t="s">
        <v>7</v>
      </c>
      <c r="D4" s="55" t="s">
        <v>3</v>
      </c>
      <c r="E4" s="55" t="s">
        <v>32</v>
      </c>
      <c r="F4" s="55" t="s">
        <v>33</v>
      </c>
    </row>
    <row r="5" spans="1:6" s="54" customFormat="1" ht="20.25">
      <c r="A5" s="519" t="s">
        <v>49</v>
      </c>
      <c r="B5" s="520"/>
      <c r="C5" s="520"/>
      <c r="D5" s="520"/>
      <c r="E5" s="520"/>
      <c r="F5" s="521"/>
    </row>
    <row r="6" spans="1:6" s="54" customFormat="1" ht="20.25">
      <c r="A6" s="59"/>
      <c r="B6" s="55" t="s">
        <v>41</v>
      </c>
      <c r="C6" s="61"/>
      <c r="D6" s="59"/>
      <c r="E6" s="62"/>
      <c r="F6" s="61"/>
    </row>
    <row r="7" spans="1:6" s="54" customFormat="1" ht="20.25">
      <c r="A7" s="59">
        <v>1</v>
      </c>
      <c r="B7" s="61" t="s">
        <v>120</v>
      </c>
      <c r="C7" s="61" t="s">
        <v>121</v>
      </c>
      <c r="D7" s="59" t="s">
        <v>17</v>
      </c>
      <c r="E7" s="62">
        <v>6270</v>
      </c>
      <c r="F7" s="61"/>
    </row>
    <row r="8" spans="1:6" s="54" customFormat="1" ht="20.25">
      <c r="A8" s="59"/>
      <c r="B8" s="55" t="s">
        <v>40</v>
      </c>
      <c r="C8" s="61"/>
      <c r="D8" s="59"/>
      <c r="E8" s="62"/>
      <c r="F8" s="61"/>
    </row>
    <row r="9" spans="1:6" s="54" customFormat="1" ht="20.25">
      <c r="A9" s="59">
        <v>2</v>
      </c>
      <c r="B9" s="61" t="s">
        <v>66</v>
      </c>
      <c r="C9" s="61" t="s">
        <v>53</v>
      </c>
      <c r="D9" s="59" t="s">
        <v>17</v>
      </c>
      <c r="E9" s="62">
        <v>6270</v>
      </c>
      <c r="F9" s="61"/>
    </row>
    <row r="10" spans="1:6" s="54" customFormat="1" ht="20.25">
      <c r="A10" s="59">
        <v>3</v>
      </c>
      <c r="B10" s="61"/>
      <c r="C10" s="61" t="s">
        <v>50</v>
      </c>
      <c r="D10" s="63" t="s">
        <v>17</v>
      </c>
      <c r="E10" s="77" t="s">
        <v>17</v>
      </c>
      <c r="F10" s="59" t="s">
        <v>113</v>
      </c>
    </row>
    <row r="11" spans="1:6" s="54" customFormat="1" ht="20.25">
      <c r="A11" s="59"/>
      <c r="B11" s="55" t="s">
        <v>124</v>
      </c>
      <c r="C11" s="61"/>
      <c r="D11" s="59"/>
      <c r="E11" s="62"/>
      <c r="F11" s="61"/>
    </row>
    <row r="12" spans="1:6" s="54" customFormat="1" ht="20.25">
      <c r="A12" s="59">
        <v>4</v>
      </c>
      <c r="B12" s="61" t="s">
        <v>52</v>
      </c>
      <c r="C12" s="61" t="s">
        <v>51</v>
      </c>
      <c r="D12" s="59" t="s">
        <v>17</v>
      </c>
      <c r="E12" s="62">
        <v>9450</v>
      </c>
      <c r="F12" s="59"/>
    </row>
    <row r="13" spans="1:6" s="54" customFormat="1" ht="20.25">
      <c r="A13" s="59">
        <v>5</v>
      </c>
      <c r="B13" s="61"/>
      <c r="C13" s="61" t="s">
        <v>51</v>
      </c>
      <c r="D13" s="63" t="s">
        <v>17</v>
      </c>
      <c r="E13" s="77" t="s">
        <v>17</v>
      </c>
      <c r="F13" s="59" t="s">
        <v>113</v>
      </c>
    </row>
    <row r="14" spans="1:6" s="54" customFormat="1" ht="20.25">
      <c r="A14" s="519" t="s">
        <v>54</v>
      </c>
      <c r="B14" s="520"/>
      <c r="C14" s="520"/>
      <c r="D14" s="520"/>
      <c r="E14" s="520"/>
      <c r="F14" s="521"/>
    </row>
    <row r="15" spans="1:6" s="54" customFormat="1" ht="20.25">
      <c r="A15" s="59"/>
      <c r="B15" s="55" t="s">
        <v>41</v>
      </c>
      <c r="C15" s="61"/>
      <c r="D15" s="59"/>
      <c r="E15" s="62"/>
      <c r="F15" s="61"/>
    </row>
    <row r="16" spans="1:6" s="54" customFormat="1" ht="20.25">
      <c r="A16" s="59">
        <v>5</v>
      </c>
      <c r="B16" s="61" t="s">
        <v>55</v>
      </c>
      <c r="C16" s="61" t="s">
        <v>56</v>
      </c>
      <c r="D16" s="59" t="s">
        <v>17</v>
      </c>
      <c r="E16" s="62">
        <v>5340</v>
      </c>
      <c r="F16" s="61"/>
    </row>
    <row r="17" spans="1:6" s="54" customFormat="1" ht="20.25">
      <c r="A17" s="59">
        <v>6</v>
      </c>
      <c r="B17" s="61" t="s">
        <v>57</v>
      </c>
      <c r="C17" s="61" t="s">
        <v>58</v>
      </c>
      <c r="D17" s="59" t="s">
        <v>17</v>
      </c>
      <c r="E17" s="62">
        <v>5340</v>
      </c>
      <c r="F17" s="61"/>
    </row>
    <row r="18" spans="1:6" s="54" customFormat="1" ht="20.25">
      <c r="A18" s="59"/>
      <c r="B18" s="55" t="s">
        <v>125</v>
      </c>
      <c r="C18" s="61"/>
      <c r="D18" s="59"/>
      <c r="E18" s="62"/>
      <c r="F18" s="61"/>
    </row>
    <row r="19" spans="1:6" s="54" customFormat="1" ht="20.25">
      <c r="A19" s="59">
        <v>7</v>
      </c>
      <c r="B19" s="61" t="s">
        <v>59</v>
      </c>
      <c r="C19" s="61" t="s">
        <v>60</v>
      </c>
      <c r="D19" s="59" t="s">
        <v>17</v>
      </c>
      <c r="E19" s="62">
        <v>5340</v>
      </c>
      <c r="F19" s="61"/>
    </row>
    <row r="20" spans="1:6" s="54" customFormat="1" ht="20.25">
      <c r="A20" s="59">
        <v>8</v>
      </c>
      <c r="B20" s="61" t="s">
        <v>122</v>
      </c>
      <c r="C20" s="61" t="s">
        <v>61</v>
      </c>
      <c r="D20" s="59" t="s">
        <v>17</v>
      </c>
      <c r="E20" s="62">
        <v>5340</v>
      </c>
      <c r="F20" s="61"/>
    </row>
    <row r="21" spans="1:6" s="54" customFormat="1" ht="20.25">
      <c r="A21" s="59">
        <v>9</v>
      </c>
      <c r="B21" s="61" t="s">
        <v>62</v>
      </c>
      <c r="C21" s="61" t="s">
        <v>61</v>
      </c>
      <c r="D21" s="59" t="s">
        <v>17</v>
      </c>
      <c r="E21" s="62">
        <v>5340</v>
      </c>
      <c r="F21" s="61"/>
    </row>
    <row r="22" spans="1:6" s="54" customFormat="1" ht="20.25">
      <c r="A22" s="59">
        <v>10</v>
      </c>
      <c r="B22" s="61" t="s">
        <v>63</v>
      </c>
      <c r="C22" s="61" t="s">
        <v>64</v>
      </c>
      <c r="D22" s="59" t="s">
        <v>17</v>
      </c>
      <c r="E22" s="62">
        <v>5340</v>
      </c>
      <c r="F22" s="61"/>
    </row>
    <row r="23" spans="1:6" s="54" customFormat="1" ht="20.25">
      <c r="A23" s="59">
        <v>11</v>
      </c>
      <c r="B23" s="61" t="s">
        <v>65</v>
      </c>
      <c r="C23" s="61" t="s">
        <v>64</v>
      </c>
      <c r="D23" s="59" t="s">
        <v>17</v>
      </c>
      <c r="E23" s="62">
        <v>5340</v>
      </c>
      <c r="F23" s="61"/>
    </row>
    <row r="24" spans="1:6" s="54" customFormat="1" ht="20.25">
      <c r="A24" s="59"/>
      <c r="B24" s="55" t="s">
        <v>124</v>
      </c>
      <c r="C24" s="61"/>
      <c r="D24" s="59"/>
      <c r="E24" s="62"/>
      <c r="F24" s="61"/>
    </row>
    <row r="25" spans="1:6" ht="20.25">
      <c r="A25" s="66">
        <v>12</v>
      </c>
      <c r="B25" s="67" t="s">
        <v>123</v>
      </c>
      <c r="C25" s="67" t="s">
        <v>126</v>
      </c>
      <c r="D25" s="67"/>
      <c r="E25" s="68">
        <v>5340</v>
      </c>
      <c r="F25" s="66"/>
    </row>
  </sheetData>
  <sheetProtection/>
  <mergeCells count="5">
    <mergeCell ref="A1:F1"/>
    <mergeCell ref="A2:F2"/>
    <mergeCell ref="A3:F3"/>
    <mergeCell ref="A14:F14"/>
    <mergeCell ref="A5:F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="130" zoomScaleNormal="130" zoomScalePageLayoutView="0" workbookViewId="0" topLeftCell="A1">
      <selection activeCell="L51" sqref="L51"/>
    </sheetView>
  </sheetViews>
  <sheetFormatPr defaultColWidth="9.140625" defaultRowHeight="14.25" customHeight="1"/>
  <cols>
    <col min="1" max="1" width="3.421875" style="1" customWidth="1"/>
    <col min="2" max="2" width="22.00390625" style="47" customWidth="1"/>
    <col min="3" max="3" width="6.57421875" style="1" customWidth="1"/>
    <col min="4" max="4" width="6.00390625" style="1" customWidth="1"/>
    <col min="5" max="5" width="5.57421875" style="1" customWidth="1"/>
    <col min="6" max="6" width="7.421875" style="1" customWidth="1"/>
    <col min="7" max="7" width="10.28125" style="1" customWidth="1"/>
    <col min="8" max="8" width="5.421875" style="1" hidden="1" customWidth="1"/>
    <col min="9" max="10" width="5.8515625" style="1" hidden="1" customWidth="1"/>
    <col min="11" max="11" width="4.57421875" style="1" hidden="1" customWidth="1"/>
    <col min="12" max="12" width="4.8515625" style="1" hidden="1" customWidth="1"/>
    <col min="13" max="13" width="5.421875" style="1" hidden="1" customWidth="1"/>
    <col min="14" max="14" width="7.57421875" style="1" hidden="1" customWidth="1"/>
    <col min="15" max="16" width="7.00390625" style="1" hidden="1" customWidth="1"/>
    <col min="17" max="17" width="7.140625" style="52" hidden="1" customWidth="1"/>
    <col min="18" max="18" width="7.140625" style="1" hidden="1" customWidth="1"/>
    <col min="19" max="19" width="8.28125" style="1" hidden="1" customWidth="1"/>
    <col min="20" max="16384" width="9.00390625" style="1" customWidth="1"/>
  </cols>
  <sheetData>
    <row r="1" spans="1:19" s="21" customFormat="1" ht="14.25" customHeight="1">
      <c r="A1" s="505" t="s">
        <v>68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20" s="21" customFormat="1" ht="14.25" customHeight="1">
      <c r="A2" s="506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22"/>
    </row>
    <row r="3" spans="1:20" s="21" customFormat="1" ht="14.25" customHeight="1" thickBot="1">
      <c r="A3" s="506" t="s">
        <v>28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22"/>
    </row>
    <row r="4" spans="1:19" s="21" customFormat="1" ht="14.25" customHeight="1">
      <c r="A4" s="508" t="s">
        <v>1</v>
      </c>
      <c r="B4" s="511" t="s">
        <v>2</v>
      </c>
      <c r="C4" s="23" t="s">
        <v>3</v>
      </c>
      <c r="D4" s="23" t="s">
        <v>4</v>
      </c>
      <c r="E4" s="499" t="s">
        <v>89</v>
      </c>
      <c r="F4" s="500"/>
      <c r="G4" s="501"/>
      <c r="H4" s="499" t="s">
        <v>91</v>
      </c>
      <c r="I4" s="500"/>
      <c r="J4" s="501"/>
      <c r="K4" s="499" t="s">
        <v>93</v>
      </c>
      <c r="L4" s="500"/>
      <c r="M4" s="501"/>
      <c r="N4" s="499" t="s">
        <v>5</v>
      </c>
      <c r="O4" s="500"/>
      <c r="P4" s="501"/>
      <c r="Q4" s="499" t="s">
        <v>6</v>
      </c>
      <c r="R4" s="500"/>
      <c r="S4" s="507"/>
    </row>
    <row r="5" spans="1:19" s="21" customFormat="1" ht="14.25" customHeight="1">
      <c r="A5" s="509"/>
      <c r="B5" s="512"/>
      <c r="C5" s="24"/>
      <c r="D5" s="24"/>
      <c r="E5" s="497" t="s">
        <v>90</v>
      </c>
      <c r="F5" s="502"/>
      <c r="G5" s="498"/>
      <c r="H5" s="497" t="s">
        <v>92</v>
      </c>
      <c r="I5" s="502"/>
      <c r="J5" s="498"/>
      <c r="K5" s="497" t="s">
        <v>94</v>
      </c>
      <c r="L5" s="502"/>
      <c r="M5" s="498"/>
      <c r="N5" s="25"/>
      <c r="O5" s="26"/>
      <c r="P5" s="27"/>
      <c r="Q5" s="25"/>
      <c r="R5" s="26"/>
      <c r="S5" s="28"/>
    </row>
    <row r="6" spans="1:19" s="21" customFormat="1" ht="14.25" customHeight="1">
      <c r="A6" s="510"/>
      <c r="B6" s="513"/>
      <c r="C6" s="29" t="s">
        <v>7</v>
      </c>
      <c r="D6" s="29" t="s">
        <v>8</v>
      </c>
      <c r="E6" s="30" t="s">
        <v>9</v>
      </c>
      <c r="F6" s="30" t="s">
        <v>32</v>
      </c>
      <c r="G6" s="30" t="s">
        <v>137</v>
      </c>
      <c r="H6" s="30">
        <v>2558</v>
      </c>
      <c r="I6" s="30">
        <v>2559</v>
      </c>
      <c r="J6" s="30">
        <v>2560</v>
      </c>
      <c r="K6" s="30">
        <v>2558</v>
      </c>
      <c r="L6" s="30">
        <v>2559</v>
      </c>
      <c r="M6" s="30">
        <v>2560</v>
      </c>
      <c r="N6" s="30">
        <v>2558</v>
      </c>
      <c r="O6" s="30">
        <v>2559</v>
      </c>
      <c r="P6" s="30">
        <v>2560</v>
      </c>
      <c r="Q6" s="30">
        <v>2558</v>
      </c>
      <c r="R6" s="30">
        <v>2559</v>
      </c>
      <c r="S6" s="30">
        <v>2560</v>
      </c>
    </row>
    <row r="7" spans="1:19" s="82" customFormat="1" ht="14.25" customHeight="1">
      <c r="A7" s="78"/>
      <c r="B7" s="91" t="s">
        <v>129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1:19" ht="14.25" customHeight="1">
      <c r="A8" s="9">
        <v>1</v>
      </c>
      <c r="B8" s="17" t="s">
        <v>10</v>
      </c>
      <c r="C8" s="10">
        <v>7</v>
      </c>
      <c r="D8" s="10">
        <v>1</v>
      </c>
      <c r="E8" s="10">
        <v>1</v>
      </c>
      <c r="F8" s="99">
        <v>25470</v>
      </c>
      <c r="G8" s="31">
        <f>12*25470</f>
        <v>305640</v>
      </c>
      <c r="H8" s="92" t="e">
        <f>SUM(#REF!)</f>
        <v>#REF!</v>
      </c>
      <c r="I8" s="10" t="s">
        <v>17</v>
      </c>
      <c r="J8" s="10" t="s">
        <v>17</v>
      </c>
      <c r="K8" s="10" t="s">
        <v>17</v>
      </c>
      <c r="L8" s="10" t="s">
        <v>17</v>
      </c>
      <c r="M8" s="10" t="s">
        <v>17</v>
      </c>
      <c r="N8" s="16">
        <f>810*12</f>
        <v>9720</v>
      </c>
      <c r="O8" s="16">
        <f>840*12</f>
        <v>10080</v>
      </c>
      <c r="P8" s="16">
        <f>870*12</f>
        <v>10440</v>
      </c>
      <c r="Q8" s="15">
        <f>+G8+N8</f>
        <v>315360</v>
      </c>
      <c r="R8" s="16">
        <f aca="true" t="shared" si="0" ref="R8:S15">+Q8+O8</f>
        <v>325440</v>
      </c>
      <c r="S8" s="32">
        <f t="shared" si="0"/>
        <v>335880</v>
      </c>
    </row>
    <row r="9" spans="1:19" ht="14.25" customHeight="1">
      <c r="A9" s="9">
        <v>2</v>
      </c>
      <c r="B9" s="17" t="s">
        <v>23</v>
      </c>
      <c r="C9" s="10">
        <v>6</v>
      </c>
      <c r="D9" s="10">
        <v>1</v>
      </c>
      <c r="E9" s="10">
        <v>1</v>
      </c>
      <c r="F9" s="99">
        <v>19200</v>
      </c>
      <c r="G9" s="14">
        <f>19200*12</f>
        <v>230400</v>
      </c>
      <c r="H9" s="10" t="s">
        <v>17</v>
      </c>
      <c r="I9" s="10" t="s">
        <v>17</v>
      </c>
      <c r="J9" s="10" t="s">
        <v>17</v>
      </c>
      <c r="K9" s="10" t="s">
        <v>17</v>
      </c>
      <c r="L9" s="10" t="s">
        <v>17</v>
      </c>
      <c r="M9" s="10" t="s">
        <v>17</v>
      </c>
      <c r="N9" s="15">
        <v>252240</v>
      </c>
      <c r="O9" s="15">
        <v>10020</v>
      </c>
      <c r="P9" s="16">
        <v>10020</v>
      </c>
      <c r="Q9" s="15">
        <f>+N9</f>
        <v>252240</v>
      </c>
      <c r="R9" s="16">
        <f>+Q9+O9</f>
        <v>262260</v>
      </c>
      <c r="S9" s="32">
        <f>+R9+P9</f>
        <v>272280</v>
      </c>
    </row>
    <row r="10" spans="1:19" ht="14.25" customHeight="1">
      <c r="A10" s="9">
        <v>3</v>
      </c>
      <c r="B10" s="17" t="s">
        <v>72</v>
      </c>
      <c r="C10" s="20" t="s">
        <v>17</v>
      </c>
      <c r="D10" s="10">
        <v>1</v>
      </c>
      <c r="E10" s="20" t="s">
        <v>17</v>
      </c>
      <c r="F10" s="115"/>
      <c r="G10" s="20" t="s">
        <v>17</v>
      </c>
      <c r="H10" s="10" t="s">
        <v>17</v>
      </c>
      <c r="I10" s="10" t="s">
        <v>17</v>
      </c>
      <c r="J10" s="10" t="s">
        <v>17</v>
      </c>
      <c r="K10" s="10" t="s">
        <v>17</v>
      </c>
      <c r="L10" s="10" t="s">
        <v>17</v>
      </c>
      <c r="M10" s="10" t="s">
        <v>17</v>
      </c>
      <c r="N10" s="16">
        <f>610*12</f>
        <v>7320</v>
      </c>
      <c r="O10" s="16">
        <f>630*12</f>
        <v>7560</v>
      </c>
      <c r="P10" s="16">
        <f>610*12</f>
        <v>7320</v>
      </c>
      <c r="Q10" s="15" t="e">
        <f>+G10+N10</f>
        <v>#VALUE!</v>
      </c>
      <c r="R10" s="16" t="e">
        <f>+Q10+O10</f>
        <v>#VALUE!</v>
      </c>
      <c r="S10" s="32" t="e">
        <f>+R10+P10</f>
        <v>#VALUE!</v>
      </c>
    </row>
    <row r="11" spans="1:19" ht="14.25" customHeight="1">
      <c r="A11" s="9">
        <v>4</v>
      </c>
      <c r="B11" s="17" t="s">
        <v>70</v>
      </c>
      <c r="C11" s="12" t="s">
        <v>19</v>
      </c>
      <c r="D11" s="10">
        <v>1</v>
      </c>
      <c r="E11" s="10">
        <v>1</v>
      </c>
      <c r="F11" s="99">
        <v>15290</v>
      </c>
      <c r="G11" s="11">
        <f>12*15290</f>
        <v>183480</v>
      </c>
      <c r="H11" s="10" t="s">
        <v>18</v>
      </c>
      <c r="I11" s="10" t="s">
        <v>18</v>
      </c>
      <c r="J11" s="12" t="s">
        <v>18</v>
      </c>
      <c r="K11" s="10" t="s">
        <v>17</v>
      </c>
      <c r="L11" s="10" t="s">
        <v>17</v>
      </c>
      <c r="M11" s="10" t="s">
        <v>17</v>
      </c>
      <c r="N11" s="15">
        <f>510*12</f>
        <v>6120</v>
      </c>
      <c r="O11" s="15">
        <f>500*12</f>
        <v>6000</v>
      </c>
      <c r="P11" s="16">
        <f>510*12</f>
        <v>6120</v>
      </c>
      <c r="Q11" s="15">
        <f>+G11+N11</f>
        <v>189600</v>
      </c>
      <c r="R11" s="16">
        <f t="shared" si="0"/>
        <v>195600</v>
      </c>
      <c r="S11" s="32">
        <f t="shared" si="0"/>
        <v>201720</v>
      </c>
    </row>
    <row r="12" spans="1:19" ht="14.25" customHeight="1">
      <c r="A12" s="9">
        <v>5</v>
      </c>
      <c r="B12" s="17" t="s">
        <v>71</v>
      </c>
      <c r="C12" s="10">
        <v>5</v>
      </c>
      <c r="D12" s="10">
        <v>1</v>
      </c>
      <c r="E12" s="10">
        <v>1</v>
      </c>
      <c r="F12" s="99">
        <v>20770</v>
      </c>
      <c r="G12" s="31">
        <f>20770*12</f>
        <v>249240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6">
        <f>410*12</f>
        <v>4920</v>
      </c>
      <c r="O12" s="16">
        <f>400*12</f>
        <v>4800</v>
      </c>
      <c r="P12" s="16">
        <f>410*12</f>
        <v>4920</v>
      </c>
      <c r="Q12" s="15">
        <f>+G12+N12</f>
        <v>254160</v>
      </c>
      <c r="R12" s="16">
        <f t="shared" si="0"/>
        <v>258960</v>
      </c>
      <c r="S12" s="32">
        <f t="shared" si="0"/>
        <v>263880</v>
      </c>
    </row>
    <row r="13" spans="1:19" ht="14.25" customHeight="1">
      <c r="A13" s="9">
        <v>6</v>
      </c>
      <c r="B13" s="17" t="s">
        <v>73</v>
      </c>
      <c r="C13" s="10">
        <v>5</v>
      </c>
      <c r="D13" s="10">
        <v>1</v>
      </c>
      <c r="E13" s="10">
        <v>1</v>
      </c>
      <c r="F13" s="99">
        <v>19660</v>
      </c>
      <c r="G13" s="31">
        <f>12*19660</f>
        <v>235920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6">
        <f>500*12</f>
        <v>6000</v>
      </c>
      <c r="O13" s="16">
        <f>500*12</f>
        <v>6000</v>
      </c>
      <c r="P13" s="16">
        <f>520*12</f>
        <v>6240</v>
      </c>
      <c r="Q13" s="15">
        <f>+G13+N13</f>
        <v>241920</v>
      </c>
      <c r="R13" s="16">
        <f t="shared" si="0"/>
        <v>247920</v>
      </c>
      <c r="S13" s="32">
        <f t="shared" si="0"/>
        <v>254160</v>
      </c>
    </row>
    <row r="14" spans="1:19" ht="14.25" customHeight="1">
      <c r="A14" s="9">
        <v>7</v>
      </c>
      <c r="B14" s="18" t="s">
        <v>134</v>
      </c>
      <c r="C14" s="10">
        <v>4</v>
      </c>
      <c r="D14" s="10">
        <v>1</v>
      </c>
      <c r="E14" s="10">
        <v>1</v>
      </c>
      <c r="F14" s="99">
        <v>15720</v>
      </c>
      <c r="G14" s="31">
        <f>15720*12</f>
        <v>188640</v>
      </c>
      <c r="H14" s="10"/>
      <c r="I14" s="10"/>
      <c r="J14" s="10"/>
      <c r="K14" s="10"/>
      <c r="L14" s="10"/>
      <c r="M14" s="10"/>
      <c r="N14" s="16"/>
      <c r="O14" s="16"/>
      <c r="P14" s="16"/>
      <c r="Q14" s="15"/>
      <c r="R14" s="16"/>
      <c r="S14" s="32"/>
    </row>
    <row r="15" spans="1:19" ht="14.25" customHeight="1">
      <c r="A15" s="9">
        <v>8</v>
      </c>
      <c r="B15" s="18" t="s">
        <v>74</v>
      </c>
      <c r="C15" s="34" t="s">
        <v>17</v>
      </c>
      <c r="D15" s="10">
        <v>1</v>
      </c>
      <c r="E15" s="20" t="s">
        <v>17</v>
      </c>
      <c r="F15" s="97"/>
      <c r="G15" s="20" t="s">
        <v>17</v>
      </c>
      <c r="H15" s="12" t="s">
        <v>18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6">
        <v>4920</v>
      </c>
      <c r="O15" s="16">
        <v>4800</v>
      </c>
      <c r="P15" s="16">
        <v>4920</v>
      </c>
      <c r="Q15" s="15" t="e">
        <f>+G15+N15</f>
        <v>#VALUE!</v>
      </c>
      <c r="R15" s="16" t="e">
        <f t="shared" si="0"/>
        <v>#VALUE!</v>
      </c>
      <c r="S15" s="32" t="e">
        <f t="shared" si="0"/>
        <v>#VALUE!</v>
      </c>
    </row>
    <row r="16" spans="1:19" ht="14.25" customHeight="1">
      <c r="A16" s="9">
        <v>9</v>
      </c>
      <c r="B16" s="17" t="s">
        <v>75</v>
      </c>
      <c r="C16" s="34" t="s">
        <v>17</v>
      </c>
      <c r="D16" s="10">
        <v>1</v>
      </c>
      <c r="E16" s="20" t="s">
        <v>17</v>
      </c>
      <c r="F16" s="97"/>
      <c r="G16" s="20" t="s">
        <v>17</v>
      </c>
      <c r="H16" s="12" t="s">
        <v>18</v>
      </c>
      <c r="I16" s="10" t="s">
        <v>17</v>
      </c>
      <c r="J16" s="10" t="s">
        <v>17</v>
      </c>
      <c r="K16" s="10" t="s">
        <v>17</v>
      </c>
      <c r="L16" s="10" t="s">
        <v>17</v>
      </c>
      <c r="M16" s="10" t="s">
        <v>17</v>
      </c>
      <c r="N16" s="15">
        <v>143820</v>
      </c>
      <c r="O16" s="16">
        <v>5100</v>
      </c>
      <c r="P16" s="16">
        <v>5100</v>
      </c>
      <c r="Q16" s="33">
        <f>N16</f>
        <v>143820</v>
      </c>
      <c r="R16" s="16">
        <f>Q16+O16</f>
        <v>148920</v>
      </c>
      <c r="S16" s="16">
        <f>R16+P16</f>
        <v>154020</v>
      </c>
    </row>
    <row r="17" spans="1:19" ht="14.25" customHeight="1">
      <c r="A17" s="9"/>
      <c r="B17" s="84" t="s">
        <v>49</v>
      </c>
      <c r="C17" s="12"/>
      <c r="D17" s="10"/>
      <c r="E17" s="20"/>
      <c r="F17" s="97"/>
      <c r="G17" s="11"/>
      <c r="H17" s="12"/>
      <c r="I17" s="10"/>
      <c r="J17" s="10"/>
      <c r="K17" s="10"/>
      <c r="L17" s="10"/>
      <c r="M17" s="10"/>
      <c r="N17" s="16"/>
      <c r="O17" s="16"/>
      <c r="P17" s="16"/>
      <c r="Q17" s="15"/>
      <c r="R17" s="16"/>
      <c r="S17" s="83"/>
    </row>
    <row r="18" spans="1:19" ht="14.25" customHeight="1">
      <c r="A18" s="9">
        <v>10</v>
      </c>
      <c r="B18" s="18" t="s">
        <v>121</v>
      </c>
      <c r="C18" s="12" t="s">
        <v>135</v>
      </c>
      <c r="D18" s="10">
        <v>1</v>
      </c>
      <c r="E18" s="20">
        <v>1</v>
      </c>
      <c r="F18" s="115">
        <v>11230</v>
      </c>
      <c r="G18" s="11">
        <f>11230*12</f>
        <v>134760</v>
      </c>
      <c r="H18" s="93" t="s">
        <v>18</v>
      </c>
      <c r="I18" s="93" t="s">
        <v>18</v>
      </c>
      <c r="J18" s="94" t="s">
        <v>18</v>
      </c>
      <c r="K18" s="93" t="s">
        <v>17</v>
      </c>
      <c r="L18" s="93" t="s">
        <v>17</v>
      </c>
      <c r="M18" s="93" t="s">
        <v>17</v>
      </c>
      <c r="N18" s="16"/>
      <c r="O18" s="16"/>
      <c r="P18" s="16"/>
      <c r="Q18" s="15"/>
      <c r="R18" s="16"/>
      <c r="S18" s="83"/>
    </row>
    <row r="19" spans="1:19" ht="14.25" customHeight="1">
      <c r="A19" s="9"/>
      <c r="B19" s="84" t="s">
        <v>54</v>
      </c>
      <c r="C19" s="12"/>
      <c r="D19" s="10"/>
      <c r="E19" s="20"/>
      <c r="F19" s="115"/>
      <c r="G19" s="11"/>
      <c r="H19" s="12"/>
      <c r="I19" s="10"/>
      <c r="J19" s="10"/>
      <c r="K19" s="10"/>
      <c r="L19" s="10"/>
      <c r="M19" s="10"/>
      <c r="N19" s="16"/>
      <c r="O19" s="16"/>
      <c r="P19" s="16"/>
      <c r="Q19" s="15"/>
      <c r="R19" s="16"/>
      <c r="S19" s="83"/>
    </row>
    <row r="20" spans="1:19" ht="14.25" customHeight="1">
      <c r="A20" s="9">
        <v>11</v>
      </c>
      <c r="B20" s="18" t="s">
        <v>130</v>
      </c>
      <c r="C20" s="12" t="s">
        <v>136</v>
      </c>
      <c r="D20" s="10">
        <v>1</v>
      </c>
      <c r="E20" s="20">
        <v>1</v>
      </c>
      <c r="F20" s="115">
        <v>9000</v>
      </c>
      <c r="G20" s="11">
        <f>12*9000</f>
        <v>108000</v>
      </c>
      <c r="H20" s="93" t="s">
        <v>18</v>
      </c>
      <c r="I20" s="93" t="s">
        <v>18</v>
      </c>
      <c r="J20" s="94" t="s">
        <v>18</v>
      </c>
      <c r="K20" s="93" t="s">
        <v>17</v>
      </c>
      <c r="L20" s="93" t="s">
        <v>17</v>
      </c>
      <c r="M20" s="93" t="s">
        <v>17</v>
      </c>
      <c r="N20" s="16"/>
      <c r="O20" s="16"/>
      <c r="P20" s="16"/>
      <c r="Q20" s="15"/>
      <c r="R20" s="16"/>
      <c r="S20" s="83"/>
    </row>
    <row r="21" spans="1:19" ht="14.25" customHeight="1">
      <c r="A21" s="9">
        <v>12</v>
      </c>
      <c r="B21" s="18" t="s">
        <v>58</v>
      </c>
      <c r="C21" s="12" t="s">
        <v>136</v>
      </c>
      <c r="D21" s="10">
        <v>1</v>
      </c>
      <c r="E21" s="20">
        <v>1</v>
      </c>
      <c r="F21" s="115">
        <v>9000</v>
      </c>
      <c r="G21" s="11">
        <f>12*9000</f>
        <v>108000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17</v>
      </c>
      <c r="M21" s="10" t="s">
        <v>17</v>
      </c>
      <c r="N21" s="16"/>
      <c r="O21" s="16"/>
      <c r="P21" s="16"/>
      <c r="Q21" s="15"/>
      <c r="R21" s="16"/>
      <c r="S21" s="83"/>
    </row>
    <row r="22" spans="1:19" ht="14.25" customHeight="1">
      <c r="A22" s="9">
        <v>13</v>
      </c>
      <c r="B22" s="18" t="s">
        <v>131</v>
      </c>
      <c r="C22" s="12" t="s">
        <v>136</v>
      </c>
      <c r="D22" s="10">
        <v>1</v>
      </c>
      <c r="E22" s="20">
        <v>1</v>
      </c>
      <c r="F22" s="115">
        <v>9000</v>
      </c>
      <c r="G22" s="11">
        <f>12*9000</f>
        <v>108000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6"/>
      <c r="O22" s="16"/>
      <c r="P22" s="16"/>
      <c r="Q22" s="15"/>
      <c r="R22" s="16"/>
      <c r="S22" s="83"/>
    </row>
    <row r="23" spans="1:19" ht="14.25" customHeight="1">
      <c r="A23" s="9"/>
      <c r="B23" s="88" t="s">
        <v>40</v>
      </c>
      <c r="C23" s="12"/>
      <c r="D23" s="10"/>
      <c r="E23" s="20"/>
      <c r="F23" s="115"/>
      <c r="G23" s="11"/>
      <c r="H23" s="12"/>
      <c r="I23" s="10"/>
      <c r="J23" s="10"/>
      <c r="K23" s="10"/>
      <c r="L23" s="10"/>
      <c r="M23" s="10"/>
      <c r="N23" s="16"/>
      <c r="O23" s="16"/>
      <c r="P23" s="16"/>
      <c r="Q23" s="15"/>
      <c r="R23" s="16"/>
      <c r="S23" s="83"/>
    </row>
    <row r="24" spans="1:19" ht="14.25" customHeight="1">
      <c r="A24" s="9">
        <v>14</v>
      </c>
      <c r="B24" s="18" t="s">
        <v>76</v>
      </c>
      <c r="C24" s="12" t="s">
        <v>20</v>
      </c>
      <c r="D24" s="10">
        <v>1</v>
      </c>
      <c r="E24" s="10">
        <v>1</v>
      </c>
      <c r="F24" s="99">
        <v>22490</v>
      </c>
      <c r="G24" s="11">
        <f>22490*12</f>
        <v>269880</v>
      </c>
      <c r="H24" s="12" t="s">
        <v>18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17</v>
      </c>
      <c r="N24" s="15">
        <f>730*12</f>
        <v>8760</v>
      </c>
      <c r="O24" s="16">
        <f>770*12</f>
        <v>9240</v>
      </c>
      <c r="P24" s="16">
        <f>750*12</f>
        <v>9000</v>
      </c>
      <c r="Q24" s="15">
        <f>+G24+N24</f>
        <v>278640</v>
      </c>
      <c r="R24" s="16">
        <f aca="true" t="shared" si="1" ref="R24:S28">+Q24+O24</f>
        <v>287880</v>
      </c>
      <c r="S24" s="32">
        <f t="shared" si="1"/>
        <v>296880</v>
      </c>
    </row>
    <row r="25" spans="1:19" ht="14.25" customHeight="1">
      <c r="A25" s="9">
        <v>15</v>
      </c>
      <c r="B25" s="17" t="s">
        <v>98</v>
      </c>
      <c r="C25" s="34" t="s">
        <v>21</v>
      </c>
      <c r="D25" s="10">
        <v>1</v>
      </c>
      <c r="E25" s="10">
        <v>1</v>
      </c>
      <c r="F25" s="99">
        <v>16030</v>
      </c>
      <c r="G25" s="31">
        <f>16030*12</f>
        <v>192360</v>
      </c>
      <c r="H25" s="12" t="s">
        <v>18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17</v>
      </c>
      <c r="N25" s="35" t="s">
        <v>97</v>
      </c>
      <c r="O25" s="16">
        <v>216120</v>
      </c>
      <c r="P25" s="16">
        <v>10020</v>
      </c>
      <c r="Q25" s="15" t="str">
        <f>+N25</f>
        <v>0</v>
      </c>
      <c r="R25" s="16">
        <f t="shared" si="1"/>
        <v>216120</v>
      </c>
      <c r="S25" s="32">
        <f t="shared" si="1"/>
        <v>226140</v>
      </c>
    </row>
    <row r="26" spans="1:19" ht="14.25" customHeight="1">
      <c r="A26" s="9">
        <v>16</v>
      </c>
      <c r="B26" s="17" t="s">
        <v>77</v>
      </c>
      <c r="C26" s="20" t="s">
        <v>17</v>
      </c>
      <c r="D26" s="10">
        <v>1</v>
      </c>
      <c r="E26" s="20" t="s">
        <v>17</v>
      </c>
      <c r="F26" s="115"/>
      <c r="G26" s="31">
        <f>23340*12</f>
        <v>280080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17</v>
      </c>
      <c r="M26" s="10" t="s">
        <v>17</v>
      </c>
      <c r="N26" s="16">
        <v>8880</v>
      </c>
      <c r="O26" s="16">
        <v>8880</v>
      </c>
      <c r="P26" s="16">
        <v>8880</v>
      </c>
      <c r="Q26" s="15">
        <f>+G26+N26</f>
        <v>288960</v>
      </c>
      <c r="R26" s="16">
        <f t="shared" si="1"/>
        <v>297840</v>
      </c>
      <c r="S26" s="32">
        <f t="shared" si="1"/>
        <v>306720</v>
      </c>
    </row>
    <row r="27" spans="1:19" s="2" customFormat="1" ht="14.25" customHeight="1">
      <c r="A27" s="9">
        <v>17</v>
      </c>
      <c r="B27" s="17" t="s">
        <v>78</v>
      </c>
      <c r="C27" s="34" t="s">
        <v>127</v>
      </c>
      <c r="D27" s="10">
        <v>1</v>
      </c>
      <c r="E27" s="10">
        <v>1</v>
      </c>
      <c r="F27" s="99">
        <v>10480</v>
      </c>
      <c r="G27" s="11">
        <f>10480*12</f>
        <v>125760</v>
      </c>
      <c r="H27" s="12" t="s">
        <v>18</v>
      </c>
      <c r="I27" s="10" t="s">
        <v>17</v>
      </c>
      <c r="J27" s="10" t="s">
        <v>17</v>
      </c>
      <c r="K27" s="10" t="s">
        <v>17</v>
      </c>
      <c r="L27" s="10" t="s">
        <v>17</v>
      </c>
      <c r="M27" s="10" t="s">
        <v>17</v>
      </c>
      <c r="N27" s="16">
        <v>4800</v>
      </c>
      <c r="O27" s="16">
        <v>4800</v>
      </c>
      <c r="P27" s="16">
        <v>4920</v>
      </c>
      <c r="Q27" s="15">
        <f>+G27+N27</f>
        <v>130560</v>
      </c>
      <c r="R27" s="16">
        <f t="shared" si="1"/>
        <v>135360</v>
      </c>
      <c r="S27" s="32">
        <f t="shared" si="1"/>
        <v>140280</v>
      </c>
    </row>
    <row r="28" spans="1:19" s="4" customFormat="1" ht="14.25" customHeight="1">
      <c r="A28" s="9">
        <v>18</v>
      </c>
      <c r="B28" s="18" t="s">
        <v>74</v>
      </c>
      <c r="C28" s="12" t="s">
        <v>17</v>
      </c>
      <c r="D28" s="10">
        <v>1</v>
      </c>
      <c r="E28" s="10" t="s">
        <v>17</v>
      </c>
      <c r="F28" s="99"/>
      <c r="G28" s="10" t="s">
        <v>17</v>
      </c>
      <c r="H28" s="12" t="s">
        <v>18</v>
      </c>
      <c r="I28" s="10" t="s">
        <v>17</v>
      </c>
      <c r="J28" s="10" t="s">
        <v>17</v>
      </c>
      <c r="K28" s="10" t="s">
        <v>17</v>
      </c>
      <c r="L28" s="10" t="s">
        <v>17</v>
      </c>
      <c r="M28" s="10" t="s">
        <v>17</v>
      </c>
      <c r="N28" s="16">
        <v>174900</v>
      </c>
      <c r="O28" s="16">
        <v>6420</v>
      </c>
      <c r="P28" s="16">
        <v>6420</v>
      </c>
      <c r="Q28" s="15">
        <f>+N28</f>
        <v>174900</v>
      </c>
      <c r="R28" s="16">
        <f t="shared" si="1"/>
        <v>181320</v>
      </c>
      <c r="S28" s="32">
        <f t="shared" si="1"/>
        <v>187740</v>
      </c>
    </row>
    <row r="29" spans="1:19" s="4" customFormat="1" ht="14.25" customHeight="1">
      <c r="A29" s="9"/>
      <c r="B29" s="84" t="s">
        <v>49</v>
      </c>
      <c r="C29" s="12"/>
      <c r="D29" s="10"/>
      <c r="E29" s="10"/>
      <c r="F29" s="99"/>
      <c r="G29" s="11"/>
      <c r="H29" s="12"/>
      <c r="I29" s="10"/>
      <c r="J29" s="10"/>
      <c r="K29" s="20"/>
      <c r="L29" s="10"/>
      <c r="M29" s="10"/>
      <c r="N29" s="16"/>
      <c r="O29" s="16"/>
      <c r="P29" s="16"/>
      <c r="Q29" s="15"/>
      <c r="R29" s="16"/>
      <c r="S29" s="32"/>
    </row>
    <row r="30" spans="1:19" s="4" customFormat="1" ht="14.25" customHeight="1">
      <c r="A30" s="9">
        <v>19</v>
      </c>
      <c r="B30" s="18" t="s">
        <v>50</v>
      </c>
      <c r="C30" s="12" t="s">
        <v>135</v>
      </c>
      <c r="D30" s="10">
        <v>1</v>
      </c>
      <c r="E30" s="10">
        <v>1</v>
      </c>
      <c r="F30" s="99">
        <v>10900</v>
      </c>
      <c r="G30" s="11">
        <f>10900*12</f>
        <v>130800</v>
      </c>
      <c r="H30" s="12" t="s">
        <v>18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17</v>
      </c>
      <c r="N30" s="16"/>
      <c r="O30" s="16"/>
      <c r="P30" s="16"/>
      <c r="Q30" s="15"/>
      <c r="R30" s="16"/>
      <c r="S30" s="32"/>
    </row>
    <row r="31" spans="1:19" s="4" customFormat="1" ht="14.25" customHeight="1">
      <c r="A31" s="9">
        <v>20</v>
      </c>
      <c r="B31" s="18" t="s">
        <v>53</v>
      </c>
      <c r="C31" s="12" t="s">
        <v>135</v>
      </c>
      <c r="D31" s="10">
        <v>1</v>
      </c>
      <c r="E31" s="10">
        <v>1</v>
      </c>
      <c r="F31" s="99">
        <v>11230</v>
      </c>
      <c r="G31" s="11">
        <f>12*11230</f>
        <v>134760</v>
      </c>
      <c r="H31" s="12" t="s">
        <v>18</v>
      </c>
      <c r="I31" s="10" t="s">
        <v>17</v>
      </c>
      <c r="J31" s="10" t="s">
        <v>17</v>
      </c>
      <c r="K31" s="10" t="s">
        <v>17</v>
      </c>
      <c r="L31" s="10" t="s">
        <v>17</v>
      </c>
      <c r="M31" s="10" t="s">
        <v>17</v>
      </c>
      <c r="N31" s="16"/>
      <c r="O31" s="16"/>
      <c r="P31" s="16"/>
      <c r="Q31" s="15"/>
      <c r="R31" s="16"/>
      <c r="S31" s="32"/>
    </row>
    <row r="32" spans="1:19" s="4" customFormat="1" ht="14.25" customHeight="1">
      <c r="A32" s="9"/>
      <c r="B32" s="88" t="s">
        <v>42</v>
      </c>
      <c r="C32" s="12"/>
      <c r="D32" s="10"/>
      <c r="E32" s="10"/>
      <c r="F32" s="99"/>
      <c r="G32" s="11"/>
      <c r="H32" s="12"/>
      <c r="I32" s="10"/>
      <c r="J32" s="10"/>
      <c r="K32" s="20"/>
      <c r="L32" s="10"/>
      <c r="M32" s="10"/>
      <c r="N32" s="16"/>
      <c r="O32" s="16"/>
      <c r="P32" s="16"/>
      <c r="Q32" s="15"/>
      <c r="R32" s="16"/>
      <c r="S32" s="32"/>
    </row>
    <row r="33" spans="1:19" ht="14.25" customHeight="1">
      <c r="A33" s="9">
        <v>21</v>
      </c>
      <c r="B33" s="19" t="s">
        <v>25</v>
      </c>
      <c r="C33" s="12" t="s">
        <v>20</v>
      </c>
      <c r="D33" s="10">
        <v>1</v>
      </c>
      <c r="E33" s="10">
        <v>1</v>
      </c>
      <c r="F33" s="99">
        <v>21620</v>
      </c>
      <c r="G33" s="11">
        <f>21620*12</f>
        <v>259440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17</v>
      </c>
      <c r="M33" s="10" t="s">
        <v>17</v>
      </c>
      <c r="N33" s="15">
        <f>730*12</f>
        <v>8760</v>
      </c>
      <c r="O33" s="16">
        <f>770*12</f>
        <v>9240</v>
      </c>
      <c r="P33" s="16">
        <f>750*12</f>
        <v>9000</v>
      </c>
      <c r="Q33" s="15">
        <f>+G33+N33</f>
        <v>268200</v>
      </c>
      <c r="R33" s="16">
        <f aca="true" t="shared" si="2" ref="R33:S35">+Q33+O33</f>
        <v>277440</v>
      </c>
      <c r="S33" s="32">
        <f t="shared" si="2"/>
        <v>286440</v>
      </c>
    </row>
    <row r="34" spans="1:19" s="3" customFormat="1" ht="14.25" customHeight="1">
      <c r="A34" s="9">
        <v>22</v>
      </c>
      <c r="B34" s="16" t="s">
        <v>26</v>
      </c>
      <c r="C34" s="13" t="s">
        <v>17</v>
      </c>
      <c r="D34" s="10">
        <v>1</v>
      </c>
      <c r="E34" s="20" t="s">
        <v>17</v>
      </c>
      <c r="F34" s="115">
        <v>11630</v>
      </c>
      <c r="G34" s="11">
        <f>12285*12</f>
        <v>147420</v>
      </c>
      <c r="H34" s="12" t="s">
        <v>18</v>
      </c>
      <c r="I34" s="10" t="s">
        <v>17</v>
      </c>
      <c r="J34" s="10" t="s">
        <v>17</v>
      </c>
      <c r="K34" s="10" t="s">
        <v>17</v>
      </c>
      <c r="L34" s="10" t="s">
        <v>17</v>
      </c>
      <c r="M34" s="10" t="s">
        <v>17</v>
      </c>
      <c r="N34" s="15">
        <v>4320</v>
      </c>
      <c r="O34" s="15">
        <v>4320</v>
      </c>
      <c r="P34" s="15">
        <v>4320</v>
      </c>
      <c r="Q34" s="15">
        <f>+G34+N34</f>
        <v>151740</v>
      </c>
      <c r="R34" s="16">
        <f t="shared" si="2"/>
        <v>156060</v>
      </c>
      <c r="S34" s="32">
        <f t="shared" si="2"/>
        <v>160380</v>
      </c>
    </row>
    <row r="35" spans="1:19" ht="14.25" customHeight="1">
      <c r="A35" s="9">
        <v>23</v>
      </c>
      <c r="B35" s="36" t="s">
        <v>95</v>
      </c>
      <c r="C35" s="20" t="s">
        <v>17</v>
      </c>
      <c r="D35" s="10">
        <v>1</v>
      </c>
      <c r="E35" s="20" t="s">
        <v>17</v>
      </c>
      <c r="F35" s="115"/>
      <c r="G35" s="20" t="s">
        <v>17</v>
      </c>
      <c r="H35" s="10" t="s">
        <v>17</v>
      </c>
      <c r="I35" s="10" t="s">
        <v>17</v>
      </c>
      <c r="J35" s="10" t="s">
        <v>17</v>
      </c>
      <c r="K35" s="10" t="s">
        <v>17</v>
      </c>
      <c r="L35" s="10" t="s">
        <v>17</v>
      </c>
      <c r="M35" s="10" t="s">
        <v>17</v>
      </c>
      <c r="N35" s="16">
        <v>174900</v>
      </c>
      <c r="O35" s="16">
        <v>6420</v>
      </c>
      <c r="P35" s="16">
        <v>6420</v>
      </c>
      <c r="Q35" s="15">
        <f>+N35</f>
        <v>174900</v>
      </c>
      <c r="R35" s="16">
        <f t="shared" si="2"/>
        <v>181320</v>
      </c>
      <c r="S35" s="32">
        <f t="shared" si="2"/>
        <v>187740</v>
      </c>
    </row>
    <row r="36" spans="1:19" ht="14.25" customHeight="1">
      <c r="A36" s="9"/>
      <c r="B36" s="87" t="s">
        <v>54</v>
      </c>
      <c r="C36" s="20"/>
      <c r="D36" s="10"/>
      <c r="E36" s="20"/>
      <c r="F36" s="115"/>
      <c r="G36" s="37"/>
      <c r="H36" s="12"/>
      <c r="I36" s="10"/>
      <c r="J36" s="10"/>
      <c r="K36" s="20"/>
      <c r="L36" s="10"/>
      <c r="M36" s="10"/>
      <c r="N36" s="16"/>
      <c r="O36" s="16"/>
      <c r="P36" s="16"/>
      <c r="Q36" s="15"/>
      <c r="R36" s="16"/>
      <c r="S36" s="32"/>
    </row>
    <row r="37" spans="1:19" ht="14.25" customHeight="1">
      <c r="A37" s="9">
        <v>24</v>
      </c>
      <c r="B37" s="85" t="s">
        <v>61</v>
      </c>
      <c r="C37" s="86" t="s">
        <v>136</v>
      </c>
      <c r="D37" s="10">
        <v>2</v>
      </c>
      <c r="E37" s="20">
        <v>2</v>
      </c>
      <c r="F37" s="115">
        <v>9000</v>
      </c>
      <c r="G37" s="31">
        <f>12*9000*2</f>
        <v>216000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6"/>
      <c r="O37" s="16"/>
      <c r="P37" s="16"/>
      <c r="Q37" s="15"/>
      <c r="R37" s="16"/>
      <c r="S37" s="32"/>
    </row>
    <row r="38" spans="1:19" ht="14.25" customHeight="1">
      <c r="A38" s="9">
        <v>25</v>
      </c>
      <c r="B38" s="16" t="s">
        <v>64</v>
      </c>
      <c r="C38" s="86" t="s">
        <v>136</v>
      </c>
      <c r="D38" s="10">
        <v>2</v>
      </c>
      <c r="E38" s="20">
        <v>2</v>
      </c>
      <c r="F38" s="115">
        <v>9000</v>
      </c>
      <c r="G38" s="31">
        <f>12*9000*2</f>
        <v>216000</v>
      </c>
      <c r="H38" s="12" t="s">
        <v>18</v>
      </c>
      <c r="I38" s="10" t="s">
        <v>17</v>
      </c>
      <c r="J38" s="10" t="s">
        <v>17</v>
      </c>
      <c r="K38" s="10" t="s">
        <v>17</v>
      </c>
      <c r="L38" s="10" t="s">
        <v>17</v>
      </c>
      <c r="M38" s="10" t="s">
        <v>17</v>
      </c>
      <c r="N38" s="16"/>
      <c r="O38" s="16"/>
      <c r="P38" s="16"/>
      <c r="Q38" s="15"/>
      <c r="R38" s="16"/>
      <c r="S38" s="32"/>
    </row>
    <row r="39" spans="1:19" ht="14.25" customHeight="1">
      <c r="A39" s="9">
        <v>26</v>
      </c>
      <c r="B39" s="16" t="s">
        <v>60</v>
      </c>
      <c r="C39" s="86" t="s">
        <v>136</v>
      </c>
      <c r="D39" s="10">
        <v>1</v>
      </c>
      <c r="E39" s="20">
        <v>1</v>
      </c>
      <c r="F39" s="115">
        <v>9000</v>
      </c>
      <c r="G39" s="31">
        <f>12*9000</f>
        <v>108000</v>
      </c>
      <c r="H39" s="10" t="s">
        <v>17</v>
      </c>
      <c r="I39" s="10" t="s">
        <v>17</v>
      </c>
      <c r="J39" s="10" t="s">
        <v>17</v>
      </c>
      <c r="K39" s="10" t="s">
        <v>17</v>
      </c>
      <c r="L39" s="10" t="s">
        <v>17</v>
      </c>
      <c r="M39" s="10" t="s">
        <v>17</v>
      </c>
      <c r="N39" s="16"/>
      <c r="O39" s="16"/>
      <c r="P39" s="16"/>
      <c r="Q39" s="15"/>
      <c r="R39" s="16"/>
      <c r="S39" s="32"/>
    </row>
    <row r="40" spans="1:19" ht="14.25" customHeight="1">
      <c r="A40" s="9"/>
      <c r="B40" s="89" t="s">
        <v>132</v>
      </c>
      <c r="C40" s="20"/>
      <c r="D40" s="10"/>
      <c r="E40" s="20"/>
      <c r="F40" s="115"/>
      <c r="G40" s="31"/>
      <c r="H40" s="12"/>
      <c r="I40" s="10"/>
      <c r="J40" s="10"/>
      <c r="K40" s="20"/>
      <c r="L40" s="10"/>
      <c r="M40" s="10"/>
      <c r="N40" s="16"/>
      <c r="O40" s="16"/>
      <c r="P40" s="16"/>
      <c r="Q40" s="15"/>
      <c r="R40" s="16"/>
      <c r="S40" s="32"/>
    </row>
    <row r="41" spans="1:19" ht="14.25" customHeight="1">
      <c r="A41" s="9">
        <v>27</v>
      </c>
      <c r="B41" s="36" t="s">
        <v>27</v>
      </c>
      <c r="C41" s="20" t="s">
        <v>17</v>
      </c>
      <c r="D41" s="10">
        <v>1</v>
      </c>
      <c r="E41" s="10" t="s">
        <v>17</v>
      </c>
      <c r="F41" s="99"/>
      <c r="G41" s="92" t="s">
        <v>17</v>
      </c>
      <c r="H41" s="10" t="s">
        <v>17</v>
      </c>
      <c r="I41" s="10" t="s">
        <v>17</v>
      </c>
      <c r="J41" s="10" t="s">
        <v>17</v>
      </c>
      <c r="K41" s="10" t="s">
        <v>17</v>
      </c>
      <c r="L41" s="10" t="s">
        <v>17</v>
      </c>
      <c r="M41" s="10" t="s">
        <v>17</v>
      </c>
      <c r="N41" s="16">
        <v>252240</v>
      </c>
      <c r="O41" s="16">
        <v>10020</v>
      </c>
      <c r="P41" s="16">
        <v>10020</v>
      </c>
      <c r="Q41" s="16">
        <f>+N41</f>
        <v>252240</v>
      </c>
      <c r="R41" s="16">
        <f>+Q41+O41</f>
        <v>262260</v>
      </c>
      <c r="S41" s="32">
        <f>+R41+P41</f>
        <v>272280</v>
      </c>
    </row>
    <row r="42" spans="1:19" ht="14.25" customHeight="1">
      <c r="A42" s="9">
        <v>28</v>
      </c>
      <c r="B42" s="17" t="s">
        <v>79</v>
      </c>
      <c r="C42" s="20" t="s">
        <v>128</v>
      </c>
      <c r="D42" s="10">
        <v>1</v>
      </c>
      <c r="E42" s="10" t="s">
        <v>17</v>
      </c>
      <c r="F42" s="99">
        <v>15610</v>
      </c>
      <c r="G42" s="11">
        <f>12*15610</f>
        <v>187320</v>
      </c>
      <c r="H42" s="12" t="s">
        <v>18</v>
      </c>
      <c r="I42" s="10" t="s">
        <v>17</v>
      </c>
      <c r="J42" s="10" t="s">
        <v>17</v>
      </c>
      <c r="K42" s="10" t="s">
        <v>17</v>
      </c>
      <c r="L42" s="10" t="s">
        <v>17</v>
      </c>
      <c r="M42" s="10" t="s">
        <v>17</v>
      </c>
      <c r="N42" s="38">
        <v>216120</v>
      </c>
      <c r="O42" s="38">
        <v>7860</v>
      </c>
      <c r="P42" s="38">
        <v>7860</v>
      </c>
      <c r="Q42" s="38">
        <f>+N42</f>
        <v>216120</v>
      </c>
      <c r="R42" s="38">
        <f>+Q42+O42</f>
        <v>223980</v>
      </c>
      <c r="S42" s="39">
        <f>+R42+P42</f>
        <v>231840</v>
      </c>
    </row>
    <row r="43" spans="1:19" s="101" customFormat="1" ht="14.25" customHeight="1">
      <c r="A43" s="95">
        <v>29</v>
      </c>
      <c r="B43" s="96" t="s">
        <v>96</v>
      </c>
      <c r="C43" s="97" t="s">
        <v>19</v>
      </c>
      <c r="D43" s="98">
        <v>1</v>
      </c>
      <c r="E43" s="98">
        <v>1</v>
      </c>
      <c r="F43" s="99"/>
      <c r="G43" s="99">
        <f>12*17310</f>
        <v>207720</v>
      </c>
      <c r="H43" s="98" t="s">
        <v>17</v>
      </c>
      <c r="I43" s="98" t="s">
        <v>17</v>
      </c>
      <c r="J43" s="98" t="s">
        <v>17</v>
      </c>
      <c r="K43" s="98" t="s">
        <v>17</v>
      </c>
      <c r="L43" s="98" t="s">
        <v>17</v>
      </c>
      <c r="M43" s="98" t="s">
        <v>17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</row>
    <row r="44" spans="1:19" s="101" customFormat="1" ht="14.25" customHeight="1">
      <c r="A44" s="95"/>
      <c r="B44" s="102" t="s">
        <v>49</v>
      </c>
      <c r="C44" s="97"/>
      <c r="D44" s="98"/>
      <c r="E44" s="98"/>
      <c r="F44" s="99"/>
      <c r="G44" s="103"/>
      <c r="H44" s="104"/>
      <c r="I44" s="97"/>
      <c r="J44" s="97"/>
      <c r="K44" s="97"/>
      <c r="L44" s="98"/>
      <c r="M44" s="98"/>
      <c r="N44" s="100"/>
      <c r="O44" s="100"/>
      <c r="P44" s="100"/>
      <c r="Q44" s="100"/>
      <c r="R44" s="100"/>
      <c r="S44" s="100"/>
    </row>
    <row r="45" spans="1:19" s="101" customFormat="1" ht="14.25" customHeight="1">
      <c r="A45" s="95">
        <v>30</v>
      </c>
      <c r="B45" s="96" t="s">
        <v>133</v>
      </c>
      <c r="C45" s="98" t="s">
        <v>135</v>
      </c>
      <c r="D45" s="98">
        <v>2</v>
      </c>
      <c r="E45" s="98">
        <v>1</v>
      </c>
      <c r="F45" s="99"/>
      <c r="G45" s="103">
        <f>12285*12</f>
        <v>147420</v>
      </c>
      <c r="H45" s="98" t="s">
        <v>17</v>
      </c>
      <c r="I45" s="98" t="s">
        <v>17</v>
      </c>
      <c r="J45" s="98" t="s">
        <v>17</v>
      </c>
      <c r="K45" s="98" t="s">
        <v>17</v>
      </c>
      <c r="L45" s="98" t="s">
        <v>17</v>
      </c>
      <c r="M45" s="98" t="s">
        <v>17</v>
      </c>
      <c r="N45" s="105">
        <v>252240</v>
      </c>
      <c r="O45" s="105">
        <v>10020</v>
      </c>
      <c r="P45" s="105">
        <v>10020</v>
      </c>
      <c r="Q45" s="105">
        <f>+N45</f>
        <v>252240</v>
      </c>
      <c r="R45" s="105">
        <f>+Q45+O45</f>
        <v>262260</v>
      </c>
      <c r="S45" s="105">
        <f>+R45+P45</f>
        <v>272280</v>
      </c>
    </row>
    <row r="46" spans="1:19" s="101" customFormat="1" ht="14.25" customHeight="1">
      <c r="A46" s="95"/>
      <c r="B46" s="106" t="s">
        <v>54</v>
      </c>
      <c r="C46" s="98"/>
      <c r="D46" s="98"/>
      <c r="E46" s="98"/>
      <c r="F46" s="99"/>
      <c r="G46" s="103"/>
      <c r="H46" s="104"/>
      <c r="I46" s="98"/>
      <c r="J46" s="98"/>
      <c r="K46" s="97"/>
      <c r="L46" s="98"/>
      <c r="M46" s="98"/>
      <c r="N46" s="105"/>
      <c r="O46" s="105"/>
      <c r="P46" s="105"/>
      <c r="Q46" s="105"/>
      <c r="R46" s="105"/>
      <c r="S46" s="107"/>
    </row>
    <row r="47" spans="1:19" s="101" customFormat="1" ht="14.25" customHeight="1" thickBot="1">
      <c r="A47" s="108">
        <v>31</v>
      </c>
      <c r="B47" s="109" t="s">
        <v>126</v>
      </c>
      <c r="C47" s="110" t="s">
        <v>136</v>
      </c>
      <c r="D47" s="110">
        <v>1</v>
      </c>
      <c r="E47" s="110">
        <v>1</v>
      </c>
      <c r="F47" s="111"/>
      <c r="G47" s="112">
        <f>9000*2</f>
        <v>18000</v>
      </c>
      <c r="H47" s="98" t="s">
        <v>17</v>
      </c>
      <c r="I47" s="98" t="s">
        <v>17</v>
      </c>
      <c r="J47" s="98" t="s">
        <v>17</v>
      </c>
      <c r="K47" s="98" t="s">
        <v>17</v>
      </c>
      <c r="L47" s="98" t="s">
        <v>17</v>
      </c>
      <c r="M47" s="98" t="s">
        <v>17</v>
      </c>
      <c r="N47" s="113">
        <v>216120</v>
      </c>
      <c r="O47" s="113">
        <v>7860</v>
      </c>
      <c r="P47" s="113">
        <v>7860</v>
      </c>
      <c r="Q47" s="113">
        <f>+N47</f>
        <v>216120</v>
      </c>
      <c r="R47" s="113">
        <f>+Q47+O47</f>
        <v>223980</v>
      </c>
      <c r="S47" s="114">
        <f>+R47+P47</f>
        <v>231840</v>
      </c>
    </row>
    <row r="48" spans="1:19" ht="14.25" customHeight="1">
      <c r="A48" s="7"/>
      <c r="B48" s="6"/>
      <c r="C48" s="6"/>
      <c r="D48" s="6"/>
      <c r="E48" s="6"/>
      <c r="F48" s="6"/>
      <c r="G48" s="7"/>
      <c r="H48" s="7"/>
      <c r="I48" s="7"/>
      <c r="J48" s="7"/>
      <c r="K48" s="7"/>
      <c r="L48" s="7"/>
      <c r="M48" s="43"/>
      <c r="N48" s="7"/>
      <c r="O48" s="7"/>
      <c r="P48" s="7"/>
      <c r="Q48" s="44"/>
      <c r="R48" s="7"/>
      <c r="S48" s="7"/>
    </row>
    <row r="49" spans="1:19" ht="14.25" customHeight="1">
      <c r="A49" s="7"/>
      <c r="B49" s="8"/>
      <c r="C49" s="6"/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44"/>
      <c r="R49" s="7"/>
      <c r="S49" s="7"/>
    </row>
    <row r="50" spans="1:19" ht="14.25" customHeight="1">
      <c r="A50" s="7"/>
      <c r="B50" s="6"/>
      <c r="C50" s="6"/>
      <c r="D50" s="6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44"/>
      <c r="R50" s="7"/>
      <c r="S50" s="7"/>
    </row>
    <row r="51" spans="1:19" ht="14.25" customHeight="1">
      <c r="A51" s="7"/>
      <c r="B51" s="7"/>
      <c r="C51" s="45"/>
      <c r="D51" s="7"/>
      <c r="E51" s="7"/>
      <c r="F51" s="7"/>
      <c r="G51" s="7"/>
      <c r="H51" s="7"/>
      <c r="I51" s="7"/>
      <c r="J51" s="7"/>
      <c r="K51" s="7"/>
      <c r="L51" s="7"/>
      <c r="M51" s="7"/>
      <c r="N51" s="45"/>
      <c r="O51" s="7"/>
      <c r="P51" s="7"/>
      <c r="Q51" s="46"/>
      <c r="R51" s="7"/>
      <c r="S51" s="7"/>
    </row>
    <row r="53" spans="16:18" ht="14.25" customHeight="1">
      <c r="P53" s="4"/>
      <c r="Q53" s="48"/>
      <c r="R53" s="4"/>
    </row>
    <row r="54" spans="16:19" ht="14.25" customHeight="1">
      <c r="P54" s="4"/>
      <c r="Q54" s="49"/>
      <c r="R54" s="49"/>
      <c r="S54" s="49"/>
    </row>
    <row r="55" spans="16:18" ht="14.25" customHeight="1">
      <c r="P55" s="4"/>
      <c r="Q55" s="50"/>
      <c r="R55" s="4"/>
    </row>
    <row r="56" spans="16:18" ht="14.25" customHeight="1">
      <c r="P56" s="4"/>
      <c r="Q56" s="51"/>
      <c r="R56" s="4"/>
    </row>
  </sheetData>
  <sheetProtection/>
  <mergeCells count="13">
    <mergeCell ref="A1:S1"/>
    <mergeCell ref="A2:S2"/>
    <mergeCell ref="A3:S3"/>
    <mergeCell ref="A4:A6"/>
    <mergeCell ref="B4:B6"/>
    <mergeCell ref="E4:G4"/>
    <mergeCell ref="H4:J4"/>
    <mergeCell ref="K4:M4"/>
    <mergeCell ref="N4:P4"/>
    <mergeCell ref="Q4:S4"/>
    <mergeCell ref="E5:G5"/>
    <mergeCell ref="H5:J5"/>
    <mergeCell ref="K5:M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2"/>
  <sheetViews>
    <sheetView zoomScale="110" zoomScaleNormal="110" zoomScalePageLayoutView="0" workbookViewId="0" topLeftCell="A10">
      <selection activeCell="L51" sqref="L51"/>
    </sheetView>
  </sheetViews>
  <sheetFormatPr defaultColWidth="9.140625" defaultRowHeight="19.5" customHeight="1"/>
  <cols>
    <col min="1" max="1" width="17.421875" style="132" customWidth="1"/>
    <col min="2" max="3" width="9.00390625" style="132" customWidth="1"/>
    <col min="4" max="4" width="9.00390625" style="133" customWidth="1"/>
    <col min="5" max="5" width="5.421875" style="132" customWidth="1"/>
    <col min="6" max="6" width="10.00390625" style="132" bestFit="1" customWidth="1"/>
    <col min="7" max="16" width="9.00390625" style="132" customWidth="1"/>
    <col min="17" max="17" width="9.00390625" style="134" customWidth="1"/>
    <col min="18" max="16384" width="9.00390625" style="132" customWidth="1"/>
  </cols>
  <sheetData>
    <row r="1" ht="19.5" customHeight="1">
      <c r="B1" s="132" t="s">
        <v>155</v>
      </c>
    </row>
    <row r="2" spans="2:6" ht="19.5" customHeight="1">
      <c r="B2" s="135"/>
      <c r="C2" s="135" t="s">
        <v>158</v>
      </c>
      <c r="D2" s="136">
        <v>0.04</v>
      </c>
      <c r="E2" s="135" t="s">
        <v>153</v>
      </c>
      <c r="F2" s="135" t="s">
        <v>154</v>
      </c>
    </row>
    <row r="3" spans="2:6" ht="19.5" customHeight="1">
      <c r="B3" s="135" t="s">
        <v>149</v>
      </c>
      <c r="C3" s="135">
        <v>9730</v>
      </c>
      <c r="D3" s="136">
        <f>+C3*4/100</f>
        <v>389.2</v>
      </c>
      <c r="E3" s="135">
        <v>390</v>
      </c>
      <c r="F3" s="137">
        <f>+E3*12</f>
        <v>4680</v>
      </c>
    </row>
    <row r="4" spans="2:6" ht="19.5" customHeight="1">
      <c r="B4" s="135" t="s">
        <v>150</v>
      </c>
      <c r="C4" s="135">
        <v>9730</v>
      </c>
      <c r="D4" s="136">
        <f>+C4*4/100</f>
        <v>389.2</v>
      </c>
      <c r="E4" s="135">
        <v>390</v>
      </c>
      <c r="F4" s="137">
        <f>+E4*12</f>
        <v>4680</v>
      </c>
    </row>
    <row r="5" spans="2:6" ht="19.5" customHeight="1">
      <c r="B5" s="135" t="s">
        <v>151</v>
      </c>
      <c r="C5" s="135">
        <v>9400</v>
      </c>
      <c r="D5" s="136">
        <f>+C5*4/100</f>
        <v>376</v>
      </c>
      <c r="E5" s="135">
        <v>380</v>
      </c>
      <c r="F5" s="137">
        <f>+E5*12</f>
        <v>4560</v>
      </c>
    </row>
    <row r="6" spans="2:6" ht="19.5" customHeight="1">
      <c r="B6" s="135" t="s">
        <v>152</v>
      </c>
      <c r="C6" s="135">
        <v>10890</v>
      </c>
      <c r="D6" s="136">
        <f>+C6*4/100</f>
        <v>435.6</v>
      </c>
      <c r="E6" s="135">
        <v>440</v>
      </c>
      <c r="F6" s="137">
        <f>+E6*12</f>
        <v>5280</v>
      </c>
    </row>
    <row r="9" ht="19.5" customHeight="1">
      <c r="B9" s="132" t="s">
        <v>156</v>
      </c>
    </row>
    <row r="10" spans="2:6" ht="19.5" customHeight="1">
      <c r="B10" s="135"/>
      <c r="C10" s="135" t="s">
        <v>158</v>
      </c>
      <c r="D10" s="136">
        <v>0.04</v>
      </c>
      <c r="E10" s="135" t="s">
        <v>153</v>
      </c>
      <c r="F10" s="135" t="s">
        <v>154</v>
      </c>
    </row>
    <row r="11" spans="2:6" ht="19.5" customHeight="1">
      <c r="B11" s="135" t="s">
        <v>149</v>
      </c>
      <c r="C11" s="135">
        <f>+C3+E3</f>
        <v>10120</v>
      </c>
      <c r="D11" s="136">
        <f>+C11*4/100</f>
        <v>404.8</v>
      </c>
      <c r="E11" s="135">
        <v>410</v>
      </c>
      <c r="F11" s="137">
        <f>+E11*12</f>
        <v>4920</v>
      </c>
    </row>
    <row r="12" spans="2:6" ht="19.5" customHeight="1">
      <c r="B12" s="135" t="s">
        <v>150</v>
      </c>
      <c r="C12" s="135">
        <f>+C4+E4</f>
        <v>10120</v>
      </c>
      <c r="D12" s="136">
        <f>+C12*4/100</f>
        <v>404.8</v>
      </c>
      <c r="E12" s="135">
        <v>410</v>
      </c>
      <c r="F12" s="137">
        <f>+E12*12</f>
        <v>4920</v>
      </c>
    </row>
    <row r="13" spans="2:6" ht="19.5" customHeight="1">
      <c r="B13" s="135" t="s">
        <v>151</v>
      </c>
      <c r="C13" s="135">
        <f>+C5+E5</f>
        <v>9780</v>
      </c>
      <c r="D13" s="136">
        <f>+C13*4/100</f>
        <v>391.2</v>
      </c>
      <c r="E13" s="135">
        <v>400</v>
      </c>
      <c r="F13" s="137">
        <f>+E13*12</f>
        <v>4800</v>
      </c>
    </row>
    <row r="14" spans="2:6" ht="19.5" customHeight="1">
      <c r="B14" s="135" t="s">
        <v>152</v>
      </c>
      <c r="C14" s="135">
        <f>+C6+E6</f>
        <v>11330</v>
      </c>
      <c r="D14" s="136">
        <f>+C14*4/100</f>
        <v>453.2</v>
      </c>
      <c r="E14" s="135">
        <v>460</v>
      </c>
      <c r="F14" s="137">
        <f>+E14*12</f>
        <v>5520</v>
      </c>
    </row>
    <row r="17" ht="19.5" customHeight="1">
      <c r="B17" s="132" t="s">
        <v>157</v>
      </c>
    </row>
    <row r="18" spans="2:6" ht="19.5" customHeight="1">
      <c r="B18" s="135"/>
      <c r="C18" s="135" t="s">
        <v>158</v>
      </c>
      <c r="D18" s="136">
        <v>0.04</v>
      </c>
      <c r="E18" s="135" t="s">
        <v>153</v>
      </c>
      <c r="F18" s="135" t="s">
        <v>154</v>
      </c>
    </row>
    <row r="19" spans="2:6" ht="19.5" customHeight="1">
      <c r="B19" s="135" t="s">
        <v>149</v>
      </c>
      <c r="C19" s="138">
        <f>+C11+E11</f>
        <v>10530</v>
      </c>
      <c r="D19" s="136">
        <f>+C19*4/100</f>
        <v>421.2</v>
      </c>
      <c r="E19" s="135">
        <v>430</v>
      </c>
      <c r="F19" s="137">
        <f>+E19*12</f>
        <v>5160</v>
      </c>
    </row>
    <row r="20" spans="2:6" ht="19.5" customHeight="1">
      <c r="B20" s="135" t="s">
        <v>150</v>
      </c>
      <c r="C20" s="138">
        <f>+C12+E12</f>
        <v>10530</v>
      </c>
      <c r="D20" s="136">
        <f>+C20*4/100</f>
        <v>421.2</v>
      </c>
      <c r="E20" s="135">
        <v>430</v>
      </c>
      <c r="F20" s="137">
        <f>+E20*12</f>
        <v>5160</v>
      </c>
    </row>
    <row r="21" spans="2:6" ht="19.5" customHeight="1">
      <c r="B21" s="135" t="s">
        <v>151</v>
      </c>
      <c r="C21" s="138">
        <f>+C13+E13</f>
        <v>10180</v>
      </c>
      <c r="D21" s="136">
        <f>+C21*4/100</f>
        <v>407.2</v>
      </c>
      <c r="E21" s="135">
        <v>410</v>
      </c>
      <c r="F21" s="137">
        <f>+E21*12</f>
        <v>4920</v>
      </c>
    </row>
    <row r="22" spans="2:6" ht="19.5" customHeight="1">
      <c r="B22" s="135" t="s">
        <v>152</v>
      </c>
      <c r="C22" s="138">
        <f>+C14+E14</f>
        <v>11790</v>
      </c>
      <c r="D22" s="136">
        <f>+C22*4/100</f>
        <v>471.6</v>
      </c>
      <c r="E22" s="135">
        <v>480</v>
      </c>
      <c r="F22" s="137">
        <f>+E22*12</f>
        <v>5760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L51" sqref="L51"/>
    </sheetView>
  </sheetViews>
  <sheetFormatPr defaultColWidth="9.140625" defaultRowHeight="30" customHeight="1"/>
  <cols>
    <col min="1" max="1" width="10.8515625" style="118" customWidth="1"/>
    <col min="2" max="2" width="12.00390625" style="119" customWidth="1"/>
    <col min="3" max="3" width="13.140625" style="119" customWidth="1"/>
    <col min="4" max="4" width="12.140625" style="118" customWidth="1"/>
    <col min="5" max="5" width="11.8515625" style="119" customWidth="1"/>
    <col min="6" max="6" width="13.421875" style="119" customWidth="1"/>
    <col min="7" max="16384" width="9.00390625" style="118" customWidth="1"/>
  </cols>
  <sheetData>
    <row r="1" spans="1:6" ht="30" customHeight="1">
      <c r="A1" s="123" t="s">
        <v>143</v>
      </c>
      <c r="B1" s="124" t="s">
        <v>138</v>
      </c>
      <c r="C1" s="124" t="s">
        <v>139</v>
      </c>
      <c r="D1" s="123" t="s">
        <v>67</v>
      </c>
      <c r="E1" s="124" t="s">
        <v>142</v>
      </c>
      <c r="F1" s="124" t="s">
        <v>141</v>
      </c>
    </row>
    <row r="2" spans="1:6" ht="30" customHeight="1">
      <c r="A2" s="120" t="s">
        <v>144</v>
      </c>
      <c r="B2" s="121">
        <v>4870</v>
      </c>
      <c r="C2" s="121">
        <v>10770</v>
      </c>
      <c r="D2" s="122">
        <f>SUM(B2:C2)</f>
        <v>15640</v>
      </c>
      <c r="E2" s="121">
        <f>+D2*12</f>
        <v>187680</v>
      </c>
      <c r="F2" s="121">
        <f>+E2/2</f>
        <v>93840</v>
      </c>
    </row>
    <row r="3" spans="1:6" ht="30" customHeight="1">
      <c r="A3" s="120" t="s">
        <v>145</v>
      </c>
      <c r="B3" s="121">
        <v>5810</v>
      </c>
      <c r="C3" s="121">
        <v>12890</v>
      </c>
      <c r="D3" s="122">
        <f>SUM(B3:C3)</f>
        <v>18700</v>
      </c>
      <c r="E3" s="121">
        <f>+D3*12</f>
        <v>224400</v>
      </c>
      <c r="F3" s="121">
        <f>+E3/2</f>
        <v>112200</v>
      </c>
    </row>
    <row r="4" spans="1:6" ht="30" customHeight="1">
      <c r="A4" s="120" t="s">
        <v>146</v>
      </c>
      <c r="B4" s="121">
        <v>7140</v>
      </c>
      <c r="C4" s="121">
        <v>19480</v>
      </c>
      <c r="D4" s="122">
        <f>SUM(B4:C4)</f>
        <v>26620</v>
      </c>
      <c r="E4" s="121">
        <f>+D4*12</f>
        <v>319440</v>
      </c>
      <c r="F4" s="121">
        <f>+E4/2</f>
        <v>159720</v>
      </c>
    </row>
    <row r="5" spans="1:6" ht="30" customHeight="1">
      <c r="A5" s="120" t="s">
        <v>140</v>
      </c>
      <c r="B5" s="121">
        <v>13160</v>
      </c>
      <c r="C5" s="121">
        <v>33310</v>
      </c>
      <c r="D5" s="122">
        <f>SUM(B5:C5)</f>
        <v>46470</v>
      </c>
      <c r="E5" s="121">
        <f>+D5*12</f>
        <v>557640</v>
      </c>
      <c r="F5" s="121">
        <f>+E5/2</f>
        <v>278820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49"/>
  <sheetViews>
    <sheetView zoomScalePageLayoutView="0" workbookViewId="0" topLeftCell="A1">
      <selection activeCell="L51" sqref="L51"/>
    </sheetView>
  </sheetViews>
  <sheetFormatPr defaultColWidth="9.140625" defaultRowHeight="15"/>
  <cols>
    <col min="1" max="1" width="5.421875" style="139" customWidth="1"/>
    <col min="2" max="2" width="20.7109375" style="169" customWidth="1"/>
    <col min="3" max="3" width="6.28125" style="169" customWidth="1"/>
    <col min="4" max="4" width="8.421875" style="170" customWidth="1"/>
    <col min="5" max="7" width="6.28125" style="169" customWidth="1"/>
    <col min="8" max="8" width="7.28125" style="169" customWidth="1"/>
    <col min="9" max="16" width="6.28125" style="169" customWidth="1"/>
    <col min="17" max="17" width="6.28125" style="0" customWidth="1"/>
  </cols>
  <sheetData>
    <row r="1" spans="2:16" ht="20.25" thickBot="1">
      <c r="B1" s="522" t="s">
        <v>7</v>
      </c>
      <c r="C1" s="140" t="s">
        <v>32</v>
      </c>
      <c r="D1" s="141" t="s">
        <v>67</v>
      </c>
      <c r="E1" s="525" t="s">
        <v>159</v>
      </c>
      <c r="F1" s="526"/>
      <c r="G1" s="526"/>
      <c r="H1" s="526"/>
      <c r="I1" s="527"/>
      <c r="J1" s="527"/>
      <c r="K1" s="527"/>
      <c r="L1" s="527"/>
      <c r="M1" s="526"/>
      <c r="N1" s="526"/>
      <c r="O1" s="526"/>
      <c r="P1" s="528"/>
    </row>
    <row r="2" spans="1:16" ht="19.5">
      <c r="A2" s="139" t="s">
        <v>1</v>
      </c>
      <c r="B2" s="523"/>
      <c r="C2" s="142" t="s">
        <v>160</v>
      </c>
      <c r="D2" s="143" t="s">
        <v>32</v>
      </c>
      <c r="E2" s="529">
        <v>2558</v>
      </c>
      <c r="F2" s="530"/>
      <c r="G2" s="530"/>
      <c r="H2" s="531"/>
      <c r="I2" s="532">
        <v>2559</v>
      </c>
      <c r="J2" s="533"/>
      <c r="K2" s="533"/>
      <c r="L2" s="534"/>
      <c r="M2" s="529">
        <v>2560</v>
      </c>
      <c r="N2" s="530"/>
      <c r="O2" s="530"/>
      <c r="P2" s="531"/>
    </row>
    <row r="3" spans="2:16" ht="19.5">
      <c r="B3" s="524"/>
      <c r="C3" s="142" t="s">
        <v>161</v>
      </c>
      <c r="D3" s="143" t="s">
        <v>162</v>
      </c>
      <c r="E3" s="144" t="s">
        <v>163</v>
      </c>
      <c r="F3" s="140" t="s">
        <v>164</v>
      </c>
      <c r="G3" s="140" t="s">
        <v>165</v>
      </c>
      <c r="H3" s="145" t="s">
        <v>166</v>
      </c>
      <c r="I3" s="146" t="s">
        <v>163</v>
      </c>
      <c r="J3" s="140" t="s">
        <v>164</v>
      </c>
      <c r="K3" s="140" t="s">
        <v>165</v>
      </c>
      <c r="L3" s="147" t="s">
        <v>166</v>
      </c>
      <c r="M3" s="144" t="s">
        <v>163</v>
      </c>
      <c r="N3" s="140" t="s">
        <v>164</v>
      </c>
      <c r="O3" s="140" t="s">
        <v>165</v>
      </c>
      <c r="P3" s="145" t="s">
        <v>166</v>
      </c>
    </row>
    <row r="4" spans="1:16" ht="19.5">
      <c r="A4" s="148">
        <v>1</v>
      </c>
      <c r="B4" s="149" t="s">
        <v>167</v>
      </c>
      <c r="C4" s="150">
        <v>25470</v>
      </c>
      <c r="D4" s="151">
        <f aca="true" t="shared" si="0" ref="D4:D12">+C4*12</f>
        <v>305640</v>
      </c>
      <c r="E4" s="152">
        <f aca="true" t="shared" si="1" ref="E4:E16">+C4</f>
        <v>25470</v>
      </c>
      <c r="F4" s="150">
        <v>26460</v>
      </c>
      <c r="G4" s="153">
        <f aca="true" t="shared" si="2" ref="G4:G16">SUM(F4-E4)</f>
        <v>990</v>
      </c>
      <c r="H4" s="154">
        <f aca="true" t="shared" si="3" ref="H4:H16">SUM(G4*12)</f>
        <v>11880</v>
      </c>
      <c r="I4" s="155">
        <f aca="true" t="shared" si="4" ref="I4:I16">+F4</f>
        <v>26460</v>
      </c>
      <c r="J4" s="150">
        <v>27480</v>
      </c>
      <c r="K4" s="153">
        <f aca="true" t="shared" si="5" ref="K4:K16">SUM(J4-I4)</f>
        <v>1020</v>
      </c>
      <c r="L4" s="156">
        <f aca="true" t="shared" si="6" ref="L4:L16">SUM(K4*12)</f>
        <v>12240</v>
      </c>
      <c r="M4" s="152">
        <f aca="true" t="shared" si="7" ref="M4:M16">+J4</f>
        <v>27480</v>
      </c>
      <c r="N4" s="150">
        <v>28560</v>
      </c>
      <c r="O4" s="153">
        <f aca="true" t="shared" si="8" ref="O4:O16">SUM(N4-M4)</f>
        <v>1080</v>
      </c>
      <c r="P4" s="154">
        <f aca="true" t="shared" si="9" ref="P4:P16">SUM(O4*12)</f>
        <v>12960</v>
      </c>
    </row>
    <row r="5" spans="1:16" ht="19.5">
      <c r="A5" s="148">
        <v>2</v>
      </c>
      <c r="B5" s="157" t="s">
        <v>168</v>
      </c>
      <c r="C5" s="158">
        <v>19200</v>
      </c>
      <c r="D5" s="159">
        <f t="shared" si="0"/>
        <v>230400</v>
      </c>
      <c r="E5" s="160">
        <f t="shared" si="1"/>
        <v>19200</v>
      </c>
      <c r="F5" s="158">
        <v>19970</v>
      </c>
      <c r="G5" s="161">
        <f t="shared" si="2"/>
        <v>770</v>
      </c>
      <c r="H5" s="162">
        <f t="shared" si="3"/>
        <v>9240</v>
      </c>
      <c r="I5" s="163">
        <f t="shared" si="4"/>
        <v>19970</v>
      </c>
      <c r="J5" s="158">
        <v>20780</v>
      </c>
      <c r="K5" s="161">
        <f t="shared" si="5"/>
        <v>810</v>
      </c>
      <c r="L5" s="164">
        <f t="shared" si="6"/>
        <v>9720</v>
      </c>
      <c r="M5" s="160">
        <f t="shared" si="7"/>
        <v>20780</v>
      </c>
      <c r="N5" s="158">
        <v>21620</v>
      </c>
      <c r="O5" s="161">
        <f t="shared" si="8"/>
        <v>840</v>
      </c>
      <c r="P5" s="162">
        <f t="shared" si="9"/>
        <v>10080</v>
      </c>
    </row>
    <row r="6" spans="1:16" ht="19.5">
      <c r="A6" s="148">
        <v>3</v>
      </c>
      <c r="B6" s="157" t="s">
        <v>15</v>
      </c>
      <c r="C6" s="158">
        <v>19660</v>
      </c>
      <c r="D6" s="159">
        <f t="shared" si="0"/>
        <v>235920</v>
      </c>
      <c r="E6" s="160">
        <f t="shared" si="1"/>
        <v>19660</v>
      </c>
      <c r="F6" s="158">
        <v>20400</v>
      </c>
      <c r="G6" s="161">
        <f t="shared" si="2"/>
        <v>740</v>
      </c>
      <c r="H6" s="162">
        <f t="shared" si="3"/>
        <v>8880</v>
      </c>
      <c r="I6" s="163">
        <f t="shared" si="4"/>
        <v>20400</v>
      </c>
      <c r="J6" s="158">
        <v>21140</v>
      </c>
      <c r="K6" s="161">
        <f t="shared" si="5"/>
        <v>740</v>
      </c>
      <c r="L6" s="164">
        <f t="shared" si="6"/>
        <v>8880</v>
      </c>
      <c r="M6" s="160">
        <f t="shared" si="7"/>
        <v>21140</v>
      </c>
      <c r="N6" s="158">
        <v>21880</v>
      </c>
      <c r="O6" s="161">
        <f t="shared" si="8"/>
        <v>740</v>
      </c>
      <c r="P6" s="162">
        <f t="shared" si="9"/>
        <v>8880</v>
      </c>
    </row>
    <row r="7" spans="1:19" ht="19.5">
      <c r="A7" s="148">
        <v>4</v>
      </c>
      <c r="B7" s="157" t="s">
        <v>11</v>
      </c>
      <c r="C7" s="158">
        <v>20770</v>
      </c>
      <c r="D7" s="159">
        <f t="shared" si="0"/>
        <v>249240</v>
      </c>
      <c r="E7" s="160">
        <f t="shared" si="1"/>
        <v>20770</v>
      </c>
      <c r="F7" s="158">
        <v>21500</v>
      </c>
      <c r="G7" s="161">
        <f t="shared" si="2"/>
        <v>730</v>
      </c>
      <c r="H7" s="162">
        <f t="shared" si="3"/>
        <v>8760</v>
      </c>
      <c r="I7" s="163">
        <f t="shared" si="4"/>
        <v>21500</v>
      </c>
      <c r="J7" s="158">
        <v>22230</v>
      </c>
      <c r="K7" s="161">
        <f t="shared" si="5"/>
        <v>730</v>
      </c>
      <c r="L7" s="164">
        <f t="shared" si="6"/>
        <v>8760</v>
      </c>
      <c r="M7" s="160">
        <f t="shared" si="7"/>
        <v>22230</v>
      </c>
      <c r="N7" s="158">
        <v>22980</v>
      </c>
      <c r="O7" s="161">
        <f t="shared" si="8"/>
        <v>750</v>
      </c>
      <c r="P7" s="162">
        <f t="shared" si="9"/>
        <v>9000</v>
      </c>
      <c r="S7" t="s">
        <v>173</v>
      </c>
    </row>
    <row r="8" spans="1:16" ht="19.5">
      <c r="A8" s="148">
        <v>5</v>
      </c>
      <c r="B8" s="157" t="s">
        <v>169</v>
      </c>
      <c r="C8" s="158">
        <v>15720</v>
      </c>
      <c r="D8" s="159">
        <f t="shared" si="0"/>
        <v>188640</v>
      </c>
      <c r="E8" s="160">
        <f t="shared" si="1"/>
        <v>15720</v>
      </c>
      <c r="F8" s="158">
        <v>16340</v>
      </c>
      <c r="G8" s="161">
        <f t="shared" si="2"/>
        <v>620</v>
      </c>
      <c r="H8" s="162">
        <f t="shared" si="3"/>
        <v>7440</v>
      </c>
      <c r="I8" s="163">
        <f t="shared" si="4"/>
        <v>16340</v>
      </c>
      <c r="J8" s="158">
        <v>16960</v>
      </c>
      <c r="K8" s="161">
        <f t="shared" si="5"/>
        <v>620</v>
      </c>
      <c r="L8" s="164">
        <f t="shared" si="6"/>
        <v>7440</v>
      </c>
      <c r="M8" s="160">
        <f t="shared" si="7"/>
        <v>16960</v>
      </c>
      <c r="N8" s="158">
        <v>17570</v>
      </c>
      <c r="O8" s="161">
        <f t="shared" si="8"/>
        <v>610</v>
      </c>
      <c r="P8" s="162">
        <f t="shared" si="9"/>
        <v>7320</v>
      </c>
    </row>
    <row r="9" spans="1:16" ht="19.5">
      <c r="A9" s="148">
        <v>6</v>
      </c>
      <c r="B9" s="157" t="s">
        <v>170</v>
      </c>
      <c r="C9" s="158">
        <v>15290</v>
      </c>
      <c r="D9" s="159">
        <f t="shared" si="0"/>
        <v>183480</v>
      </c>
      <c r="E9" s="160">
        <f t="shared" si="1"/>
        <v>15290</v>
      </c>
      <c r="F9" s="158">
        <v>15840</v>
      </c>
      <c r="G9" s="161">
        <f t="shared" si="2"/>
        <v>550</v>
      </c>
      <c r="H9" s="162">
        <f t="shared" si="3"/>
        <v>6600</v>
      </c>
      <c r="I9" s="163">
        <f t="shared" si="4"/>
        <v>15840</v>
      </c>
      <c r="J9" s="158">
        <v>16450</v>
      </c>
      <c r="K9" s="161">
        <f t="shared" si="5"/>
        <v>610</v>
      </c>
      <c r="L9" s="164">
        <f t="shared" si="6"/>
        <v>7320</v>
      </c>
      <c r="M9" s="160">
        <f t="shared" si="7"/>
        <v>16450</v>
      </c>
      <c r="N9" s="158">
        <v>17080</v>
      </c>
      <c r="O9" s="161">
        <f t="shared" si="8"/>
        <v>630</v>
      </c>
      <c r="P9" s="162">
        <f t="shared" si="9"/>
        <v>7560</v>
      </c>
    </row>
    <row r="10" spans="1:16" ht="19.5">
      <c r="A10" s="148">
        <v>7</v>
      </c>
      <c r="B10" s="157" t="s">
        <v>171</v>
      </c>
      <c r="C10" s="158">
        <v>22490</v>
      </c>
      <c r="D10" s="165">
        <f t="shared" si="0"/>
        <v>269880</v>
      </c>
      <c r="E10" s="160">
        <f t="shared" si="1"/>
        <v>22490</v>
      </c>
      <c r="F10" s="158">
        <v>23370</v>
      </c>
      <c r="G10" s="161">
        <f t="shared" si="2"/>
        <v>880</v>
      </c>
      <c r="H10" s="162">
        <f t="shared" si="3"/>
        <v>10560</v>
      </c>
      <c r="I10" s="163">
        <f t="shared" si="4"/>
        <v>23370</v>
      </c>
      <c r="J10" s="158">
        <v>24270</v>
      </c>
      <c r="K10" s="161">
        <f t="shared" si="5"/>
        <v>900</v>
      </c>
      <c r="L10" s="164">
        <f t="shared" si="6"/>
        <v>10800</v>
      </c>
      <c r="M10" s="160">
        <f t="shared" si="7"/>
        <v>24270</v>
      </c>
      <c r="N10" s="158">
        <v>25190</v>
      </c>
      <c r="O10" s="161">
        <f t="shared" si="8"/>
        <v>920</v>
      </c>
      <c r="P10" s="162">
        <f t="shared" si="9"/>
        <v>11040</v>
      </c>
    </row>
    <row r="11" spans="1:16" ht="19.5">
      <c r="A11" s="148">
        <v>8</v>
      </c>
      <c r="B11" s="157" t="s">
        <v>111</v>
      </c>
      <c r="C11" s="158">
        <v>16030</v>
      </c>
      <c r="D11" s="165">
        <f t="shared" si="0"/>
        <v>192360</v>
      </c>
      <c r="E11" s="160">
        <f t="shared" si="1"/>
        <v>16030</v>
      </c>
      <c r="F11" s="158">
        <v>16650</v>
      </c>
      <c r="G11" s="161">
        <f t="shared" si="2"/>
        <v>620</v>
      </c>
      <c r="H11" s="162">
        <f t="shared" si="3"/>
        <v>7440</v>
      </c>
      <c r="I11" s="163">
        <f t="shared" si="4"/>
        <v>16650</v>
      </c>
      <c r="J11" s="158">
        <v>17270</v>
      </c>
      <c r="K11" s="161">
        <f t="shared" si="5"/>
        <v>620</v>
      </c>
      <c r="L11" s="164">
        <f t="shared" si="6"/>
        <v>7440</v>
      </c>
      <c r="M11" s="160">
        <f t="shared" si="7"/>
        <v>17270</v>
      </c>
      <c r="N11" s="158">
        <v>17880</v>
      </c>
      <c r="O11" s="161">
        <f t="shared" si="8"/>
        <v>610</v>
      </c>
      <c r="P11" s="162">
        <f t="shared" si="9"/>
        <v>7320</v>
      </c>
    </row>
    <row r="12" spans="1:16" ht="19.5">
      <c r="A12" s="148">
        <v>9</v>
      </c>
      <c r="B12" s="157" t="s">
        <v>16</v>
      </c>
      <c r="C12" s="158">
        <v>11950</v>
      </c>
      <c r="D12" s="165">
        <f t="shared" si="0"/>
        <v>143400</v>
      </c>
      <c r="E12" s="160">
        <f t="shared" si="1"/>
        <v>11950</v>
      </c>
      <c r="F12" s="158">
        <v>12410</v>
      </c>
      <c r="G12" s="161">
        <f t="shared" si="2"/>
        <v>460</v>
      </c>
      <c r="H12" s="162">
        <f t="shared" si="3"/>
        <v>5520</v>
      </c>
      <c r="I12" s="163">
        <f t="shared" si="4"/>
        <v>12410</v>
      </c>
      <c r="J12" s="158">
        <v>12890</v>
      </c>
      <c r="K12" s="161">
        <f t="shared" si="5"/>
        <v>480</v>
      </c>
      <c r="L12" s="164">
        <f t="shared" si="6"/>
        <v>5760</v>
      </c>
      <c r="M12" s="160">
        <f t="shared" si="7"/>
        <v>12890</v>
      </c>
      <c r="N12" s="158">
        <v>13410</v>
      </c>
      <c r="O12" s="161">
        <f t="shared" si="8"/>
        <v>520</v>
      </c>
      <c r="P12" s="162">
        <f t="shared" si="9"/>
        <v>6240</v>
      </c>
    </row>
    <row r="13" spans="1:16" ht="19.5">
      <c r="A13" s="148">
        <v>10</v>
      </c>
      <c r="B13" s="157" t="s">
        <v>172</v>
      </c>
      <c r="C13" s="158">
        <v>15610</v>
      </c>
      <c r="D13" s="165">
        <f>SUM(C13*12)</f>
        <v>187320</v>
      </c>
      <c r="E13" s="160">
        <f t="shared" si="1"/>
        <v>15610</v>
      </c>
      <c r="F13" s="158">
        <v>16240</v>
      </c>
      <c r="G13" s="161">
        <f t="shared" si="2"/>
        <v>630</v>
      </c>
      <c r="H13" s="162">
        <f t="shared" si="3"/>
        <v>7560</v>
      </c>
      <c r="I13" s="163">
        <f t="shared" si="4"/>
        <v>16240</v>
      </c>
      <c r="J13" s="158">
        <v>16880</v>
      </c>
      <c r="K13" s="161">
        <f t="shared" si="5"/>
        <v>640</v>
      </c>
      <c r="L13" s="164">
        <f t="shared" si="6"/>
        <v>7680</v>
      </c>
      <c r="M13" s="160">
        <f t="shared" si="7"/>
        <v>16880</v>
      </c>
      <c r="N13" s="158">
        <v>17550</v>
      </c>
      <c r="O13" s="161">
        <f t="shared" si="8"/>
        <v>670</v>
      </c>
      <c r="P13" s="162">
        <f t="shared" si="9"/>
        <v>8040</v>
      </c>
    </row>
    <row r="14" spans="1:16" ht="19.5">
      <c r="A14" s="148">
        <v>11</v>
      </c>
      <c r="B14" s="157" t="s">
        <v>46</v>
      </c>
      <c r="C14" s="158">
        <v>21620</v>
      </c>
      <c r="D14" s="165">
        <f>SUM(C14*12)</f>
        <v>259440</v>
      </c>
      <c r="E14" s="160">
        <f t="shared" si="1"/>
        <v>21620</v>
      </c>
      <c r="F14" s="158">
        <v>22490</v>
      </c>
      <c r="G14" s="161">
        <f t="shared" si="2"/>
        <v>870</v>
      </c>
      <c r="H14" s="162">
        <f t="shared" si="3"/>
        <v>10440</v>
      </c>
      <c r="I14" s="163">
        <f t="shared" si="4"/>
        <v>22490</v>
      </c>
      <c r="J14" s="158">
        <v>23370</v>
      </c>
      <c r="K14" s="161">
        <f t="shared" si="5"/>
        <v>880</v>
      </c>
      <c r="L14" s="164">
        <f t="shared" si="6"/>
        <v>10560</v>
      </c>
      <c r="M14" s="160">
        <f t="shared" si="7"/>
        <v>23370</v>
      </c>
      <c r="N14" s="158">
        <v>24270</v>
      </c>
      <c r="O14" s="161">
        <f t="shared" si="8"/>
        <v>900</v>
      </c>
      <c r="P14" s="162">
        <f t="shared" si="9"/>
        <v>10800</v>
      </c>
    </row>
    <row r="15" spans="1:16" ht="19.5">
      <c r="A15" s="148">
        <v>12</v>
      </c>
      <c r="B15" s="157" t="s">
        <v>14</v>
      </c>
      <c r="C15" s="158">
        <v>11630</v>
      </c>
      <c r="D15" s="165">
        <f>+C15*12</f>
        <v>139560</v>
      </c>
      <c r="E15" s="160">
        <f t="shared" si="1"/>
        <v>11630</v>
      </c>
      <c r="F15" s="166">
        <v>12090</v>
      </c>
      <c r="G15" s="161">
        <f t="shared" si="2"/>
        <v>460</v>
      </c>
      <c r="H15" s="162">
        <f t="shared" si="3"/>
        <v>5520</v>
      </c>
      <c r="I15" s="163">
        <f t="shared" si="4"/>
        <v>12090</v>
      </c>
      <c r="J15" s="158">
        <v>12560</v>
      </c>
      <c r="K15" s="161">
        <f t="shared" si="5"/>
        <v>470</v>
      </c>
      <c r="L15" s="164">
        <f t="shared" si="6"/>
        <v>5640</v>
      </c>
      <c r="M15" s="160">
        <f t="shared" si="7"/>
        <v>12560</v>
      </c>
      <c r="N15" s="158">
        <v>13070</v>
      </c>
      <c r="O15" s="161">
        <f t="shared" si="8"/>
        <v>510</v>
      </c>
      <c r="P15" s="162">
        <f t="shared" si="9"/>
        <v>6120</v>
      </c>
    </row>
    <row r="16" spans="1:16" ht="19.5">
      <c r="A16" s="148">
        <v>13</v>
      </c>
      <c r="B16" s="157" t="s">
        <v>102</v>
      </c>
      <c r="C16" s="158">
        <v>17310</v>
      </c>
      <c r="D16" s="165">
        <f>+C16*12</f>
        <v>207720</v>
      </c>
      <c r="E16" s="160">
        <f t="shared" si="1"/>
        <v>17310</v>
      </c>
      <c r="F16" s="166" t="s">
        <v>17</v>
      </c>
      <c r="G16" s="161" t="e">
        <f t="shared" si="2"/>
        <v>#VALUE!</v>
      </c>
      <c r="H16" s="162" t="e">
        <f t="shared" si="3"/>
        <v>#VALUE!</v>
      </c>
      <c r="I16" s="163" t="str">
        <f t="shared" si="4"/>
        <v>-</v>
      </c>
      <c r="J16" s="158">
        <v>23374</v>
      </c>
      <c r="K16" s="161" t="e">
        <f t="shared" si="5"/>
        <v>#VALUE!</v>
      </c>
      <c r="L16" s="164" t="e">
        <f t="shared" si="6"/>
        <v>#VALUE!</v>
      </c>
      <c r="M16" s="160">
        <f t="shared" si="7"/>
        <v>23374</v>
      </c>
      <c r="N16" s="158">
        <v>24274</v>
      </c>
      <c r="O16" s="161">
        <f t="shared" si="8"/>
        <v>900</v>
      </c>
      <c r="P16" s="162">
        <f t="shared" si="9"/>
        <v>10800</v>
      </c>
    </row>
    <row r="17" spans="2:16" ht="21.75">
      <c r="B17" s="167"/>
      <c r="C17" s="167"/>
      <c r="D17" s="16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2:16" ht="21.75">
      <c r="B18" s="167"/>
      <c r="C18" s="167"/>
      <c r="D18" s="16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2:16" ht="21.75">
      <c r="B19" s="167"/>
      <c r="C19" s="167"/>
      <c r="D19" s="16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</row>
    <row r="20" spans="2:16" ht="21.75">
      <c r="B20" s="167"/>
      <c r="C20" s="167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</row>
    <row r="21" spans="2:16" ht="21.75">
      <c r="B21" s="167"/>
      <c r="C21" s="167"/>
      <c r="D21" s="16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</row>
    <row r="22" spans="2:16" ht="21.75">
      <c r="B22" s="167"/>
      <c r="C22" s="167"/>
      <c r="D22" s="16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</row>
    <row r="23" spans="2:16" ht="21.75">
      <c r="B23" s="167"/>
      <c r="C23" s="167"/>
      <c r="D23" s="16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</row>
    <row r="24" spans="2:16" ht="21.75">
      <c r="B24" s="167"/>
      <c r="C24" s="167"/>
      <c r="D24" s="16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</row>
    <row r="25" spans="2:16" ht="21.75">
      <c r="B25" s="167"/>
      <c r="C25" s="167"/>
      <c r="D25" s="16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pans="2:16" ht="21.75">
      <c r="B26" s="167"/>
      <c r="C26" s="167"/>
      <c r="D26" s="16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2:16" ht="21.75">
      <c r="B27" s="167"/>
      <c r="C27" s="167"/>
      <c r="D27" s="16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</row>
    <row r="28" spans="2:16" ht="21.75">
      <c r="B28" s="167"/>
      <c r="C28" s="167">
        <v>2</v>
      </c>
      <c r="D28" s="16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2:16" ht="21.75">
      <c r="B29" s="167"/>
      <c r="C29" s="167"/>
      <c r="D29" s="16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2:16" ht="21.75">
      <c r="B30" s="167"/>
      <c r="C30" s="167"/>
      <c r="D30" s="16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</row>
    <row r="31" spans="2:16" ht="21.75">
      <c r="B31" s="167"/>
      <c r="C31" s="167"/>
      <c r="D31" s="168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</row>
    <row r="32" spans="2:16" ht="21.75">
      <c r="B32" s="167"/>
      <c r="C32" s="167"/>
      <c r="D32" s="16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  <row r="33" spans="2:16" ht="21.75">
      <c r="B33" s="167"/>
      <c r="C33" s="167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  <row r="34" spans="2:16" ht="21.75">
      <c r="B34" s="167"/>
      <c r="C34" s="167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2:16" ht="21.75">
      <c r="B35" s="167"/>
      <c r="C35" s="167"/>
      <c r="D35" s="16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2:16" ht="21.75">
      <c r="B36" s="167"/>
      <c r="C36" s="167"/>
      <c r="D36" s="16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</row>
    <row r="37" spans="2:16" ht="21.75">
      <c r="B37" s="167"/>
      <c r="C37" s="167"/>
      <c r="D37" s="16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</row>
    <row r="38" spans="2:16" ht="21.75">
      <c r="B38" s="167"/>
      <c r="C38" s="167"/>
      <c r="D38" s="16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</row>
    <row r="39" spans="2:16" ht="21.75">
      <c r="B39" s="167"/>
      <c r="C39" s="167"/>
      <c r="D39" s="16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</row>
    <row r="40" spans="2:16" ht="21.75">
      <c r="B40" s="167"/>
      <c r="C40" s="167"/>
      <c r="D40" s="16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2:16" ht="21.75">
      <c r="B41" s="167"/>
      <c r="C41" s="167"/>
      <c r="D41" s="16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2:16" ht="21.75">
      <c r="B42" s="167"/>
      <c r="C42" s="167"/>
      <c r="D42" s="16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</row>
    <row r="43" spans="2:16" ht="21.75">
      <c r="B43" s="167"/>
      <c r="C43" s="167"/>
      <c r="D43" s="16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</row>
    <row r="44" spans="2:16" ht="21.75">
      <c r="B44" s="167"/>
      <c r="C44" s="167"/>
      <c r="D44" s="16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</row>
    <row r="45" spans="2:16" ht="21.75">
      <c r="B45" s="167"/>
      <c r="C45" s="167"/>
      <c r="D45" s="16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</row>
    <row r="46" spans="2:16" ht="21.75">
      <c r="B46" s="167"/>
      <c r="C46" s="167"/>
      <c r="D46" s="16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</row>
    <row r="47" spans="2:16" ht="21.75">
      <c r="B47" s="167"/>
      <c r="C47" s="167"/>
      <c r="D47" s="16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</row>
    <row r="48" spans="2:16" ht="21.75">
      <c r="B48" s="167"/>
      <c r="C48" s="167"/>
      <c r="D48" s="168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</row>
    <row r="49" spans="2:16" ht="21.75">
      <c r="B49" s="167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</row>
    <row r="50" spans="2:16" ht="21.75">
      <c r="B50" s="167"/>
      <c r="C50" s="167"/>
      <c r="D50" s="16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</row>
    <row r="51" spans="2:16" ht="21.75">
      <c r="B51" s="167"/>
      <c r="C51" s="167"/>
      <c r="D51" s="16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</row>
    <row r="52" spans="2:16" ht="21.75">
      <c r="B52" s="167"/>
      <c r="C52" s="167"/>
      <c r="D52" s="16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</row>
    <row r="53" spans="2:16" ht="21.75">
      <c r="B53" s="167"/>
      <c r="C53" s="167"/>
      <c r="D53" s="16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</row>
    <row r="54" spans="2:16" ht="21.75">
      <c r="B54" s="167"/>
      <c r="C54" s="167"/>
      <c r="D54" s="16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</row>
    <row r="55" spans="2:16" ht="21.75">
      <c r="B55" s="167"/>
      <c r="C55" s="167"/>
      <c r="D55" s="16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</row>
    <row r="56" spans="2:16" ht="21.75">
      <c r="B56" s="167"/>
      <c r="C56" s="167"/>
      <c r="D56" s="16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</row>
    <row r="57" spans="2:16" ht="21.75">
      <c r="B57" s="167"/>
      <c r="C57" s="167"/>
      <c r="D57" s="16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</row>
    <row r="58" spans="2:16" ht="21.75">
      <c r="B58" s="167"/>
      <c r="C58" s="167"/>
      <c r="D58" s="16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</row>
    <row r="59" spans="2:16" ht="21.75">
      <c r="B59" s="167"/>
      <c r="C59" s="167"/>
      <c r="D59" s="16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</row>
    <row r="60" spans="2:16" ht="21.75">
      <c r="B60" s="167"/>
      <c r="C60" s="167"/>
      <c r="D60" s="16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</row>
    <row r="61" spans="2:16" ht="21.75">
      <c r="B61" s="167"/>
      <c r="C61" s="167"/>
      <c r="D61" s="16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</row>
    <row r="62" spans="2:16" ht="21.75">
      <c r="B62" s="167"/>
      <c r="C62" s="167"/>
      <c r="D62" s="16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</row>
    <row r="63" spans="2:16" ht="21.75">
      <c r="B63" s="167"/>
      <c r="C63" s="167"/>
      <c r="D63" s="16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</row>
    <row r="64" spans="2:16" ht="21.75">
      <c r="B64" s="167"/>
      <c r="C64" s="167"/>
      <c r="D64" s="16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</row>
    <row r="65" spans="2:16" ht="21.75">
      <c r="B65" s="167"/>
      <c r="C65" s="167"/>
      <c r="D65" s="16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</row>
    <row r="66" spans="2:16" ht="21.75">
      <c r="B66" s="167"/>
      <c r="C66" s="167"/>
      <c r="D66" s="16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7" spans="2:16" ht="21.75">
      <c r="B67" s="167"/>
      <c r="C67" s="167"/>
      <c r="D67" s="16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</row>
    <row r="68" spans="2:16" ht="21.75">
      <c r="B68" s="167"/>
      <c r="C68" s="167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  <row r="69" spans="2:16" ht="21.75">
      <c r="B69" s="167"/>
      <c r="C69" s="167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</row>
    <row r="70" spans="2:16" ht="21.75">
      <c r="B70" s="167"/>
      <c r="C70" s="167"/>
      <c r="D70" s="16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2:16" ht="21.75">
      <c r="B71" s="167"/>
      <c r="C71" s="167"/>
      <c r="D71" s="16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2:16" ht="21.75">
      <c r="B72" s="167"/>
      <c r="C72" s="167"/>
      <c r="D72" s="16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</row>
    <row r="73" spans="2:16" ht="21.75">
      <c r="B73" s="167"/>
      <c r="C73" s="167"/>
      <c r="D73" s="16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  <row r="74" spans="2:16" ht="21.75">
      <c r="B74" s="167"/>
      <c r="C74" s="167"/>
      <c r="D74" s="16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</row>
    <row r="75" spans="2:16" ht="21.75">
      <c r="B75" s="167"/>
      <c r="C75" s="167"/>
      <c r="D75" s="16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</row>
    <row r="76" spans="2:16" ht="21.75">
      <c r="B76" s="167"/>
      <c r="C76" s="167"/>
      <c r="D76" s="16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</row>
    <row r="77" spans="2:16" ht="21.75">
      <c r="B77" s="167"/>
      <c r="C77" s="167"/>
      <c r="D77" s="16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</row>
    <row r="78" spans="2:16" ht="21.75">
      <c r="B78" s="167"/>
      <c r="C78" s="167"/>
      <c r="D78" s="16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</row>
    <row r="79" spans="2:16" ht="21.75">
      <c r="B79" s="167"/>
      <c r="C79" s="167"/>
      <c r="D79" s="16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</row>
    <row r="80" spans="2:16" ht="21.75">
      <c r="B80" s="167"/>
      <c r="C80" s="167"/>
      <c r="D80" s="16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</row>
    <row r="81" spans="2:16" ht="21.75">
      <c r="B81" s="167"/>
      <c r="C81" s="167"/>
      <c r="D81" s="16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</row>
    <row r="82" spans="2:16" ht="21.75">
      <c r="B82" s="167"/>
      <c r="C82" s="167"/>
      <c r="D82" s="16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</row>
    <row r="83" spans="2:16" ht="21.75">
      <c r="B83" s="167"/>
      <c r="C83" s="167"/>
      <c r="D83" s="16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</row>
    <row r="84" spans="2:16" ht="21.75">
      <c r="B84" s="167"/>
      <c r="C84" s="167"/>
      <c r="D84" s="16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</row>
    <row r="85" spans="2:16" ht="21.75">
      <c r="B85" s="167"/>
      <c r="C85" s="167"/>
      <c r="D85" s="16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</row>
    <row r="86" spans="2:16" ht="21.75">
      <c r="B86" s="167"/>
      <c r="C86" s="167"/>
      <c r="D86" s="16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</row>
    <row r="87" spans="2:16" ht="21.75">
      <c r="B87" s="167"/>
      <c r="C87" s="167"/>
      <c r="D87" s="16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2:16" ht="21.75">
      <c r="B88" s="167"/>
      <c r="C88" s="167"/>
      <c r="D88" s="16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</row>
    <row r="89" spans="2:16" ht="21.75">
      <c r="B89" s="167"/>
      <c r="C89" s="167"/>
      <c r="D89" s="16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</row>
    <row r="90" spans="2:16" ht="21.75">
      <c r="B90" s="167"/>
      <c r="C90" s="167"/>
      <c r="D90" s="16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</row>
    <row r="91" spans="2:16" ht="21.75">
      <c r="B91" s="167"/>
      <c r="C91" s="167"/>
      <c r="D91" s="16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</row>
    <row r="92" spans="2:16" ht="21.75">
      <c r="B92" s="167"/>
      <c r="C92" s="167"/>
      <c r="D92" s="16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</row>
    <row r="93" spans="2:16" ht="21.75">
      <c r="B93" s="167"/>
      <c r="C93" s="167"/>
      <c r="D93" s="16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</row>
    <row r="94" spans="2:16" ht="21.75">
      <c r="B94" s="167"/>
      <c r="C94" s="167"/>
      <c r="D94" s="16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</row>
    <row r="95" spans="2:16" ht="21.75">
      <c r="B95" s="167"/>
      <c r="C95" s="167"/>
      <c r="D95" s="16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</row>
    <row r="96" spans="2:16" ht="21.75">
      <c r="B96" s="167"/>
      <c r="C96" s="167"/>
      <c r="D96" s="168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</row>
    <row r="97" spans="2:16" ht="21.75">
      <c r="B97" s="167"/>
      <c r="C97" s="167"/>
      <c r="D97" s="16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</row>
    <row r="98" spans="2:16" ht="21.75">
      <c r="B98" s="167"/>
      <c r="C98" s="167"/>
      <c r="D98" s="16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</row>
    <row r="99" spans="2:16" ht="21.75">
      <c r="B99" s="167"/>
      <c r="C99" s="167"/>
      <c r="D99" s="16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</row>
    <row r="100" spans="2:16" ht="21.75">
      <c r="B100" s="167"/>
      <c r="C100" s="167"/>
      <c r="D100" s="16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</row>
    <row r="101" spans="2:16" ht="21.75">
      <c r="B101" s="167"/>
      <c r="C101" s="167"/>
      <c r="D101" s="16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</row>
    <row r="102" spans="2:16" ht="21.75">
      <c r="B102" s="167"/>
      <c r="C102" s="167"/>
      <c r="D102" s="16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</row>
    <row r="103" spans="2:16" ht="21.75">
      <c r="B103" s="167"/>
      <c r="C103" s="167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</row>
    <row r="104" spans="2:16" ht="21.75">
      <c r="B104" s="167"/>
      <c r="C104" s="167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</row>
    <row r="105" spans="2:16" ht="21.75">
      <c r="B105" s="167"/>
      <c r="C105" s="167"/>
      <c r="D105" s="16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</row>
    <row r="106" spans="2:16" ht="21.75">
      <c r="B106" s="167"/>
      <c r="C106" s="167"/>
      <c r="D106" s="16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</row>
    <row r="107" spans="2:16" ht="21.75">
      <c r="B107" s="167"/>
      <c r="C107" s="167"/>
      <c r="D107" s="16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</row>
    <row r="108" spans="2:16" ht="21.75">
      <c r="B108" s="167"/>
      <c r="C108" s="167"/>
      <c r="D108" s="16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</row>
    <row r="109" spans="2:16" ht="21.75">
      <c r="B109" s="167"/>
      <c r="C109" s="167"/>
      <c r="D109" s="16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</row>
    <row r="110" spans="2:16" ht="21.75">
      <c r="B110" s="167"/>
      <c r="C110" s="167"/>
      <c r="D110" s="16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</row>
    <row r="111" spans="2:16" ht="21.75">
      <c r="B111" s="167"/>
      <c r="C111" s="167"/>
      <c r="D111" s="16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</row>
    <row r="112" spans="2:16" ht="21.75">
      <c r="B112" s="167"/>
      <c r="C112" s="167"/>
      <c r="D112" s="16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</row>
    <row r="113" spans="2:16" ht="21.75">
      <c r="B113" s="167"/>
      <c r="C113" s="167"/>
      <c r="D113" s="16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</row>
    <row r="114" spans="2:16" ht="21.75">
      <c r="B114" s="167"/>
      <c r="C114" s="167"/>
      <c r="D114" s="168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</row>
    <row r="115" spans="2:16" ht="21.75">
      <c r="B115" s="167"/>
      <c r="C115" s="167"/>
      <c r="D115" s="16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</row>
    <row r="116" spans="2:16" ht="21.75">
      <c r="B116" s="167"/>
      <c r="C116" s="167"/>
      <c r="D116" s="16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</row>
    <row r="117" spans="2:16" ht="21.75">
      <c r="B117" s="167"/>
      <c r="C117" s="167"/>
      <c r="D117" s="16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</row>
    <row r="118" spans="2:16" ht="21.75">
      <c r="B118" s="167"/>
      <c r="C118" s="167"/>
      <c r="D118" s="16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</row>
    <row r="119" spans="2:16" ht="21.75">
      <c r="B119" s="167"/>
      <c r="C119" s="167"/>
      <c r="D119" s="16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</row>
    <row r="120" spans="2:16" ht="21.75">
      <c r="B120" s="167"/>
      <c r="C120" s="167"/>
      <c r="D120" s="16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</row>
    <row r="121" spans="2:16" ht="21.75">
      <c r="B121" s="167"/>
      <c r="C121" s="167"/>
      <c r="D121" s="16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</row>
    <row r="122" spans="2:16" ht="21.75">
      <c r="B122" s="167"/>
      <c r="C122" s="167"/>
      <c r="D122" s="16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</row>
    <row r="123" spans="2:16" ht="21.75">
      <c r="B123" s="167"/>
      <c r="C123" s="167"/>
      <c r="D123" s="16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</row>
    <row r="124" spans="2:16" ht="21.75">
      <c r="B124" s="167"/>
      <c r="C124" s="167"/>
      <c r="D124" s="16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</row>
    <row r="125" spans="2:16" ht="21.75">
      <c r="B125" s="167"/>
      <c r="C125" s="167"/>
      <c r="D125" s="16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</row>
    <row r="126" spans="2:16" ht="21.75">
      <c r="B126" s="167"/>
      <c r="C126" s="167"/>
      <c r="D126" s="16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</row>
    <row r="127" spans="2:16" ht="21.75">
      <c r="B127" s="167"/>
      <c r="C127" s="167"/>
      <c r="D127" s="16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</row>
    <row r="128" spans="2:16" ht="21.75">
      <c r="B128" s="167"/>
      <c r="C128" s="167"/>
      <c r="D128" s="168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</row>
    <row r="129" spans="2:16" ht="21.75">
      <c r="B129" s="167"/>
      <c r="C129" s="167"/>
      <c r="D129" s="16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</row>
    <row r="130" spans="2:16" ht="21.75">
      <c r="B130" s="167"/>
      <c r="C130" s="167"/>
      <c r="D130" s="16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</row>
    <row r="131" spans="2:16" ht="21.75">
      <c r="B131" s="167"/>
      <c r="C131" s="167"/>
      <c r="D131" s="16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</row>
    <row r="132" spans="2:16" ht="21.75">
      <c r="B132" s="167"/>
      <c r="C132" s="167"/>
      <c r="D132" s="16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</row>
    <row r="133" spans="2:16" ht="21.75">
      <c r="B133" s="167"/>
      <c r="C133" s="167"/>
      <c r="D133" s="16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</row>
    <row r="134" spans="2:16" ht="21.75">
      <c r="B134" s="167"/>
      <c r="C134" s="167"/>
      <c r="D134" s="16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</row>
    <row r="135" spans="2:16" ht="21.75">
      <c r="B135" s="167"/>
      <c r="C135" s="167"/>
      <c r="D135" s="16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</row>
    <row r="136" spans="2:16" ht="21.75">
      <c r="B136" s="167"/>
      <c r="C136" s="167"/>
      <c r="D136" s="16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</row>
    <row r="137" spans="2:16" ht="21.75">
      <c r="B137" s="167"/>
      <c r="C137" s="167"/>
      <c r="D137" s="16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</row>
    <row r="138" spans="2:16" ht="21.75">
      <c r="B138" s="167"/>
      <c r="C138" s="167"/>
      <c r="D138" s="16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</row>
    <row r="139" spans="2:16" ht="21.75">
      <c r="B139" s="167"/>
      <c r="C139" s="167"/>
      <c r="D139" s="16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</row>
    <row r="140" spans="2:16" ht="21.75">
      <c r="B140" s="167"/>
      <c r="C140" s="167"/>
      <c r="D140" s="16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</row>
    <row r="141" spans="2:16" ht="21.75">
      <c r="B141" s="167"/>
      <c r="C141" s="167"/>
      <c r="D141" s="16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</row>
    <row r="142" spans="2:16" ht="21.75">
      <c r="B142" s="167"/>
      <c r="C142" s="167"/>
      <c r="D142" s="16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</row>
    <row r="143" spans="2:16" ht="21.75">
      <c r="B143" s="167"/>
      <c r="C143" s="167"/>
      <c r="D143" s="16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</row>
    <row r="144" spans="2:16" ht="21.75">
      <c r="B144" s="167"/>
      <c r="C144" s="167"/>
      <c r="D144" s="16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</row>
    <row r="145" spans="2:16" ht="21.75">
      <c r="B145" s="167"/>
      <c r="C145" s="167"/>
      <c r="D145" s="16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</row>
    <row r="146" spans="2:16" ht="21.75">
      <c r="B146" s="167"/>
      <c r="C146" s="167"/>
      <c r="D146" s="16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</row>
    <row r="147" spans="2:16" ht="21.75">
      <c r="B147" s="167"/>
      <c r="C147" s="167"/>
      <c r="D147" s="16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</row>
    <row r="148" spans="2:16" ht="21.75">
      <c r="B148" s="167"/>
      <c r="C148" s="167"/>
      <c r="D148" s="16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</row>
    <row r="149" spans="2:16" ht="21.75">
      <c r="B149" s="167"/>
      <c r="C149" s="167"/>
      <c r="D149" s="16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</row>
    <row r="150" spans="2:16" ht="21.75">
      <c r="B150" s="167"/>
      <c r="C150" s="167"/>
      <c r="D150" s="16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</row>
    <row r="151" spans="2:16" ht="21.75">
      <c r="B151" s="167"/>
      <c r="C151" s="167"/>
      <c r="D151" s="16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</row>
    <row r="152" spans="2:16" ht="21.75">
      <c r="B152" s="167"/>
      <c r="C152" s="167"/>
      <c r="D152" s="16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</row>
    <row r="153" spans="2:16" ht="21.75">
      <c r="B153" s="167"/>
      <c r="C153" s="167"/>
      <c r="D153" s="16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</row>
    <row r="154" spans="2:16" ht="21.75">
      <c r="B154" s="167"/>
      <c r="C154" s="167"/>
      <c r="D154" s="16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</row>
    <row r="155" spans="2:16" ht="21.75">
      <c r="B155" s="167"/>
      <c r="C155" s="167"/>
      <c r="D155" s="16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</row>
    <row r="156" spans="2:16" ht="21.75">
      <c r="B156" s="167"/>
      <c r="C156" s="167"/>
      <c r="D156" s="16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</row>
    <row r="157" spans="2:16" ht="21.75">
      <c r="B157" s="167"/>
      <c r="C157" s="167"/>
      <c r="D157" s="16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</row>
    <row r="158" spans="2:16" ht="21.75">
      <c r="B158" s="167"/>
      <c r="C158" s="167"/>
      <c r="D158" s="16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</row>
    <row r="159" spans="2:16" ht="21.75">
      <c r="B159" s="167"/>
      <c r="C159" s="167"/>
      <c r="D159" s="16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</row>
    <row r="160" spans="2:16" ht="21.75">
      <c r="B160" s="167"/>
      <c r="C160" s="167"/>
      <c r="D160" s="16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</row>
    <row r="161" spans="2:16" ht="21.75">
      <c r="B161" s="167"/>
      <c r="C161" s="167"/>
      <c r="D161" s="16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</row>
    <row r="162" spans="2:16" ht="21.75">
      <c r="B162" s="167"/>
      <c r="C162" s="167"/>
      <c r="D162" s="16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</row>
    <row r="163" spans="2:16" ht="21.75">
      <c r="B163" s="167"/>
      <c r="C163" s="167"/>
      <c r="D163" s="16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</row>
    <row r="164" spans="2:16" ht="21.75">
      <c r="B164" s="167"/>
      <c r="C164" s="167"/>
      <c r="D164" s="16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</row>
    <row r="165" spans="2:16" ht="21.75">
      <c r="B165" s="167"/>
      <c r="C165" s="167"/>
      <c r="D165" s="16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</row>
    <row r="166" spans="2:16" ht="21.75">
      <c r="B166" s="167"/>
      <c r="C166" s="167"/>
      <c r="D166" s="16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</row>
    <row r="167" spans="2:16" ht="21.75">
      <c r="B167" s="167"/>
      <c r="C167" s="167"/>
      <c r="D167" s="16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</row>
    <row r="168" spans="2:16" ht="21.75">
      <c r="B168" s="167"/>
      <c r="C168" s="167"/>
      <c r="D168" s="16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</row>
    <row r="169" spans="2:16" ht="21.75">
      <c r="B169" s="167"/>
      <c r="C169" s="167"/>
      <c r="D169" s="16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</row>
    <row r="170" spans="2:16" ht="21.75">
      <c r="B170" s="167"/>
      <c r="C170" s="167"/>
      <c r="D170" s="16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</row>
    <row r="171" spans="2:16" ht="21.75">
      <c r="B171" s="167"/>
      <c r="C171" s="167"/>
      <c r="D171" s="16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</row>
    <row r="172" spans="2:16" ht="21.75">
      <c r="B172" s="167"/>
      <c r="C172" s="167"/>
      <c r="D172" s="16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</row>
    <row r="173" spans="2:16" ht="21.75">
      <c r="B173" s="167"/>
      <c r="C173" s="167"/>
      <c r="D173" s="16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</row>
    <row r="174" spans="2:16" ht="21.75">
      <c r="B174" s="167"/>
      <c r="C174" s="167"/>
      <c r="D174" s="16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</row>
    <row r="175" spans="2:16" ht="21.75">
      <c r="B175" s="167"/>
      <c r="C175" s="167"/>
      <c r="D175" s="16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</row>
    <row r="176" spans="2:16" ht="21.75">
      <c r="B176" s="167"/>
      <c r="C176" s="167"/>
      <c r="D176" s="16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</row>
    <row r="177" spans="2:16" ht="21.75">
      <c r="B177" s="167"/>
      <c r="C177" s="167"/>
      <c r="D177" s="16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</row>
    <row r="178" spans="2:16" ht="21.75">
      <c r="B178" s="167"/>
      <c r="C178" s="167"/>
      <c r="D178" s="16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</row>
    <row r="179" spans="2:16" ht="21.75">
      <c r="B179" s="167"/>
      <c r="C179" s="167"/>
      <c r="D179" s="16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</row>
    <row r="180" spans="2:16" ht="21.75">
      <c r="B180" s="167"/>
      <c r="C180" s="167"/>
      <c r="D180" s="16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</row>
    <row r="181" spans="2:16" ht="21.75">
      <c r="B181" s="167"/>
      <c r="C181" s="167"/>
      <c r="D181" s="16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</row>
    <row r="182" spans="2:16" ht="21.75">
      <c r="B182" s="167"/>
      <c r="C182" s="167"/>
      <c r="D182" s="16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</row>
    <row r="183" spans="2:16" ht="21.75">
      <c r="B183" s="167"/>
      <c r="C183" s="167"/>
      <c r="D183" s="16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</row>
    <row r="184" spans="2:16" ht="21.75">
      <c r="B184" s="167"/>
      <c r="C184" s="167"/>
      <c r="D184" s="16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</row>
    <row r="185" spans="2:16" ht="21.75">
      <c r="B185" s="167"/>
      <c r="C185" s="167"/>
      <c r="D185" s="16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</row>
    <row r="186" spans="2:16" ht="21.75">
      <c r="B186" s="167"/>
      <c r="C186" s="167"/>
      <c r="D186" s="16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</row>
    <row r="187" spans="2:16" ht="21.75">
      <c r="B187" s="167"/>
      <c r="C187" s="167"/>
      <c r="D187" s="16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</row>
    <row r="188" spans="2:16" ht="21.75">
      <c r="B188" s="167"/>
      <c r="C188" s="167"/>
      <c r="D188" s="16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</row>
    <row r="189" spans="2:16" ht="21.75">
      <c r="B189" s="167"/>
      <c r="C189" s="167"/>
      <c r="D189" s="16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</row>
    <row r="190" spans="2:16" ht="21.75">
      <c r="B190" s="167"/>
      <c r="C190" s="167"/>
      <c r="D190" s="16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</row>
    <row r="191" spans="2:16" ht="21.75">
      <c r="B191" s="167"/>
      <c r="C191" s="167"/>
      <c r="D191" s="16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</row>
    <row r="192" spans="2:16" ht="21.75">
      <c r="B192" s="167"/>
      <c r="C192" s="167"/>
      <c r="D192" s="16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</row>
    <row r="193" spans="2:16" ht="21.75">
      <c r="B193" s="167"/>
      <c r="C193" s="167"/>
      <c r="D193" s="16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</row>
    <row r="194" spans="2:16" ht="21.75">
      <c r="B194" s="167"/>
      <c r="C194" s="167"/>
      <c r="D194" s="16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</row>
    <row r="195" spans="2:16" ht="21.75">
      <c r="B195" s="167"/>
      <c r="C195" s="167"/>
      <c r="D195" s="16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</row>
    <row r="196" spans="2:16" ht="21.75">
      <c r="B196" s="167"/>
      <c r="C196" s="167"/>
      <c r="D196" s="16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</row>
    <row r="197" spans="2:16" ht="21.75">
      <c r="B197" s="167"/>
      <c r="C197" s="167"/>
      <c r="D197" s="16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</row>
    <row r="198" spans="2:16" ht="21.75">
      <c r="B198" s="167"/>
      <c r="C198" s="167"/>
      <c r="D198" s="16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</row>
    <row r="199" spans="2:16" ht="21.75">
      <c r="B199" s="167"/>
      <c r="C199" s="167"/>
      <c r="D199" s="16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</row>
    <row r="200" spans="2:16" ht="21.75">
      <c r="B200" s="167"/>
      <c r="C200" s="167"/>
      <c r="D200" s="16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</row>
    <row r="201" spans="2:16" ht="21.75">
      <c r="B201" s="167"/>
      <c r="C201" s="167"/>
      <c r="D201" s="16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</row>
    <row r="202" spans="2:16" ht="21.75">
      <c r="B202" s="167"/>
      <c r="C202" s="167"/>
      <c r="D202" s="16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</row>
    <row r="203" spans="2:16" ht="21.75">
      <c r="B203" s="167"/>
      <c r="C203" s="167"/>
      <c r="D203" s="168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</row>
    <row r="204" spans="2:16" ht="21.75">
      <c r="B204" s="167"/>
      <c r="C204" s="167"/>
      <c r="D204" s="168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</row>
    <row r="205" spans="2:16" ht="21.75">
      <c r="B205" s="167"/>
      <c r="C205" s="167"/>
      <c r="D205" s="168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</row>
    <row r="206" spans="2:16" ht="21.75">
      <c r="B206" s="167"/>
      <c r="C206" s="167"/>
      <c r="D206" s="16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</row>
    <row r="207" spans="2:16" ht="21.75">
      <c r="B207" s="167"/>
      <c r="C207" s="167"/>
      <c r="D207" s="16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</row>
    <row r="208" spans="2:16" ht="21.75">
      <c r="B208" s="167"/>
      <c r="C208" s="167"/>
      <c r="D208" s="16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</row>
    <row r="209" spans="2:16" ht="21.75">
      <c r="B209" s="167"/>
      <c r="C209" s="167"/>
      <c r="D209" s="16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</row>
    <row r="210" spans="2:16" ht="21.75">
      <c r="B210" s="167"/>
      <c r="C210" s="167"/>
      <c r="D210" s="16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</row>
    <row r="211" spans="2:16" ht="21.75">
      <c r="B211" s="167"/>
      <c r="C211" s="167"/>
      <c r="D211" s="16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</row>
    <row r="212" spans="2:16" ht="21.75">
      <c r="B212" s="167"/>
      <c r="C212" s="167"/>
      <c r="D212" s="16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</row>
    <row r="213" spans="2:16" ht="21.75">
      <c r="B213" s="167"/>
      <c r="C213" s="167"/>
      <c r="D213" s="16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</row>
    <row r="214" spans="2:16" ht="21.75">
      <c r="B214" s="167"/>
      <c r="C214" s="167"/>
      <c r="D214" s="16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</row>
    <row r="215" spans="2:16" ht="21.75">
      <c r="B215" s="167"/>
      <c r="C215" s="167"/>
      <c r="D215" s="16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</row>
    <row r="216" spans="2:16" ht="21.75">
      <c r="B216" s="167"/>
      <c r="C216" s="167"/>
      <c r="D216" s="16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</row>
    <row r="217" spans="2:16" ht="21.75">
      <c r="B217" s="167"/>
      <c r="C217" s="167"/>
      <c r="D217" s="16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</row>
    <row r="218" spans="2:16" ht="21.75">
      <c r="B218" s="167"/>
      <c r="C218" s="167"/>
      <c r="D218" s="16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</row>
    <row r="219" spans="2:16" ht="21.75">
      <c r="B219" s="167"/>
      <c r="C219" s="167"/>
      <c r="D219" s="16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</row>
    <row r="220" spans="2:16" ht="21.75">
      <c r="B220" s="167"/>
      <c r="C220" s="167"/>
      <c r="D220" s="16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</row>
    <row r="221" spans="2:16" ht="21.75">
      <c r="B221" s="167"/>
      <c r="C221" s="167"/>
      <c r="D221" s="16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</row>
    <row r="222" spans="2:16" ht="21.75">
      <c r="B222" s="167"/>
      <c r="C222" s="167"/>
      <c r="D222" s="16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</row>
    <row r="223" spans="2:16" ht="21.75">
      <c r="B223" s="167"/>
      <c r="C223" s="167"/>
      <c r="D223" s="16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</row>
    <row r="224" spans="2:16" ht="21.75">
      <c r="B224" s="167"/>
      <c r="C224" s="167"/>
      <c r="D224" s="16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</row>
    <row r="225" spans="2:16" ht="21.75">
      <c r="B225" s="167"/>
      <c r="C225" s="167"/>
      <c r="D225" s="16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</row>
    <row r="226" spans="2:16" ht="21.75">
      <c r="B226" s="167"/>
      <c r="C226" s="167"/>
      <c r="D226" s="16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</row>
    <row r="227" spans="2:16" ht="21.75">
      <c r="B227" s="167"/>
      <c r="C227" s="167"/>
      <c r="D227" s="16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</row>
    <row r="228" spans="2:16" ht="21.75">
      <c r="B228" s="167"/>
      <c r="C228" s="167"/>
      <c r="D228" s="16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</row>
    <row r="229" spans="2:16" ht="21.75">
      <c r="B229" s="167"/>
      <c r="C229" s="167"/>
      <c r="D229" s="16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</row>
    <row r="230" spans="2:16" ht="21.75">
      <c r="B230" s="167"/>
      <c r="C230" s="167"/>
      <c r="D230" s="16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</row>
    <row r="231" spans="2:16" ht="21.75">
      <c r="B231" s="167"/>
      <c r="C231" s="167"/>
      <c r="D231" s="16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</row>
    <row r="232" spans="2:16" ht="21.75">
      <c r="B232" s="167"/>
      <c r="C232" s="167"/>
      <c r="D232" s="16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</row>
    <row r="233" spans="2:16" ht="21.75">
      <c r="B233" s="167"/>
      <c r="C233" s="167"/>
      <c r="D233" s="16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</row>
    <row r="234" spans="2:16" ht="21.75">
      <c r="B234" s="167"/>
      <c r="C234" s="167"/>
      <c r="D234" s="16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</row>
    <row r="235" spans="2:16" ht="21.75">
      <c r="B235" s="167"/>
      <c r="C235" s="167"/>
      <c r="D235" s="16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</row>
    <row r="236" spans="2:16" ht="21.75">
      <c r="B236" s="167"/>
      <c r="C236" s="167"/>
      <c r="D236" s="16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</row>
    <row r="237" spans="2:16" ht="21.75">
      <c r="B237" s="167"/>
      <c r="C237" s="167"/>
      <c r="D237" s="16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</row>
    <row r="238" spans="2:16" ht="21.75">
      <c r="B238" s="167"/>
      <c r="C238" s="167"/>
      <c r="D238" s="16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</row>
    <row r="239" spans="2:16" ht="21.75">
      <c r="B239" s="167"/>
      <c r="C239" s="167"/>
      <c r="D239" s="16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</row>
    <row r="240" spans="2:16" ht="21.75">
      <c r="B240" s="167"/>
      <c r="C240" s="167"/>
      <c r="D240" s="16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</row>
    <row r="241" spans="2:16" ht="21.75">
      <c r="B241" s="167"/>
      <c r="C241" s="167"/>
      <c r="D241" s="16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</row>
    <row r="242" spans="2:16" ht="21.75">
      <c r="B242" s="167"/>
      <c r="C242" s="167"/>
      <c r="D242" s="16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</row>
    <row r="243" spans="2:16" ht="21.75">
      <c r="B243" s="167"/>
      <c r="C243" s="167"/>
      <c r="D243" s="16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</row>
    <row r="244" spans="2:16" ht="21.75">
      <c r="B244" s="167"/>
      <c r="C244" s="167"/>
      <c r="D244" s="16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</row>
    <row r="245" spans="2:16" ht="21.75">
      <c r="B245" s="167"/>
      <c r="C245" s="167"/>
      <c r="D245" s="16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</row>
    <row r="246" spans="2:16" ht="21.75">
      <c r="B246" s="167"/>
      <c r="C246" s="167"/>
      <c r="D246" s="16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</row>
    <row r="247" spans="2:16" ht="21.75">
      <c r="B247" s="167"/>
      <c r="C247" s="167"/>
      <c r="D247" s="16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</row>
    <row r="248" spans="2:16" ht="21.75">
      <c r="B248" s="167"/>
      <c r="C248" s="167"/>
      <c r="D248" s="16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</row>
    <row r="249" spans="2:16" ht="21.75">
      <c r="B249" s="167"/>
      <c r="C249" s="167"/>
      <c r="D249" s="16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</row>
    <row r="250" spans="2:16" ht="21.75">
      <c r="B250" s="167"/>
      <c r="C250" s="167"/>
      <c r="D250" s="16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</row>
    <row r="251" spans="2:16" ht="21.75">
      <c r="B251" s="167"/>
      <c r="C251" s="167"/>
      <c r="D251" s="16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</row>
    <row r="252" spans="2:16" ht="21.75">
      <c r="B252" s="167"/>
      <c r="C252" s="167"/>
      <c r="D252" s="16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</row>
    <row r="253" spans="2:16" ht="21.75">
      <c r="B253" s="167"/>
      <c r="C253" s="167"/>
      <c r="D253" s="16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</row>
    <row r="254" spans="2:16" ht="21.75">
      <c r="B254" s="167"/>
      <c r="C254" s="167"/>
      <c r="D254" s="16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</row>
    <row r="255" spans="2:16" ht="21.75">
      <c r="B255" s="167"/>
      <c r="C255" s="167"/>
      <c r="D255" s="16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</row>
    <row r="256" spans="2:16" ht="21.75">
      <c r="B256" s="167"/>
      <c r="C256" s="167"/>
      <c r="D256" s="16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</row>
    <row r="257" spans="2:16" ht="21.75">
      <c r="B257" s="167"/>
      <c r="C257" s="167"/>
      <c r="D257" s="16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</row>
    <row r="258" spans="2:16" ht="21.75">
      <c r="B258" s="167"/>
      <c r="C258" s="167"/>
      <c r="D258" s="16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</row>
    <row r="259" spans="2:16" ht="21.75">
      <c r="B259" s="167"/>
      <c r="C259" s="167"/>
      <c r="D259" s="16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</row>
    <row r="260" spans="2:16" ht="21.75">
      <c r="B260" s="167"/>
      <c r="C260" s="167"/>
      <c r="D260" s="16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</row>
    <row r="261" spans="2:16" ht="21.75">
      <c r="B261" s="167"/>
      <c r="C261" s="167"/>
      <c r="D261" s="16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</row>
    <row r="262" spans="2:16" ht="21.75">
      <c r="B262" s="167"/>
      <c r="C262" s="167"/>
      <c r="D262" s="16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</row>
    <row r="263" spans="2:16" ht="21.75">
      <c r="B263" s="167"/>
      <c r="C263" s="167"/>
      <c r="D263" s="16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</row>
    <row r="264" spans="2:16" ht="21.75">
      <c r="B264" s="167"/>
      <c r="C264" s="167"/>
      <c r="D264" s="16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</row>
    <row r="265" spans="2:16" ht="21.75">
      <c r="B265" s="167"/>
      <c r="C265" s="167"/>
      <c r="D265" s="16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</row>
    <row r="266" spans="2:16" ht="21.75">
      <c r="B266" s="167"/>
      <c r="C266" s="167"/>
      <c r="D266" s="16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</row>
    <row r="267" spans="2:16" ht="21.75">
      <c r="B267" s="167"/>
      <c r="C267" s="167"/>
      <c r="D267" s="16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</row>
    <row r="268" spans="2:16" ht="21.75">
      <c r="B268" s="167"/>
      <c r="C268" s="167"/>
      <c r="D268" s="16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</row>
    <row r="269" spans="2:16" ht="21.75">
      <c r="B269" s="167"/>
      <c r="C269" s="167"/>
      <c r="D269" s="16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</row>
    <row r="270" spans="2:16" ht="21.75">
      <c r="B270" s="167"/>
      <c r="C270" s="167"/>
      <c r="D270" s="16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</row>
    <row r="271" spans="2:16" ht="21.75">
      <c r="B271" s="167"/>
      <c r="C271" s="167"/>
      <c r="D271" s="16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</row>
    <row r="272" spans="2:16" ht="21.75">
      <c r="B272" s="167"/>
      <c r="C272" s="167"/>
      <c r="D272" s="16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</row>
    <row r="273" spans="2:16" ht="21.75">
      <c r="B273" s="167"/>
      <c r="C273" s="167"/>
      <c r="D273" s="16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</row>
    <row r="274" spans="2:16" ht="21.75">
      <c r="B274" s="167"/>
      <c r="C274" s="167"/>
      <c r="D274" s="16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</row>
    <row r="275" spans="2:16" ht="21.75">
      <c r="B275" s="167"/>
      <c r="C275" s="167"/>
      <c r="D275" s="16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</row>
    <row r="276" spans="2:16" ht="21.75">
      <c r="B276" s="167"/>
      <c r="C276" s="167"/>
      <c r="D276" s="16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</row>
    <row r="277" spans="2:16" ht="21.75">
      <c r="B277" s="167"/>
      <c r="C277" s="167"/>
      <c r="D277" s="16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</row>
    <row r="278" spans="2:16" ht="21.75">
      <c r="B278" s="167"/>
      <c r="C278" s="167"/>
      <c r="D278" s="16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</row>
    <row r="279" spans="2:16" ht="21.75">
      <c r="B279" s="167"/>
      <c r="C279" s="167"/>
      <c r="D279" s="16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</row>
    <row r="280" spans="2:16" ht="21.75">
      <c r="B280" s="167"/>
      <c r="C280" s="167"/>
      <c r="D280" s="16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</row>
    <row r="281" spans="2:16" ht="21.75">
      <c r="B281" s="167"/>
      <c r="C281" s="167"/>
      <c r="D281" s="16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</row>
    <row r="282" spans="2:16" ht="21.75">
      <c r="B282" s="167"/>
      <c r="C282" s="167"/>
      <c r="D282" s="16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</row>
    <row r="283" spans="2:16" ht="21.75">
      <c r="B283" s="167"/>
      <c r="C283" s="167"/>
      <c r="D283" s="16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</row>
    <row r="284" spans="2:16" ht="21.75">
      <c r="B284" s="167"/>
      <c r="C284" s="167"/>
      <c r="D284" s="16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</row>
    <row r="285" spans="2:16" ht="21.75">
      <c r="B285" s="167"/>
      <c r="C285" s="167"/>
      <c r="D285" s="16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</row>
    <row r="286" spans="2:16" ht="21.75">
      <c r="B286" s="167"/>
      <c r="C286" s="167"/>
      <c r="D286" s="16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</row>
    <row r="287" spans="2:16" ht="21.75">
      <c r="B287" s="167"/>
      <c r="C287" s="167"/>
      <c r="D287" s="16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</row>
    <row r="288" spans="2:16" ht="21.75">
      <c r="B288" s="167"/>
      <c r="C288" s="167"/>
      <c r="D288" s="16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</row>
    <row r="289" spans="2:16" ht="21.75">
      <c r="B289" s="167"/>
      <c r="C289" s="167"/>
      <c r="D289" s="16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</row>
    <row r="290" spans="2:16" ht="21.75">
      <c r="B290" s="167"/>
      <c r="C290" s="167"/>
      <c r="D290" s="16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</row>
    <row r="291" spans="2:16" ht="21.75">
      <c r="B291" s="167"/>
      <c r="C291" s="167"/>
      <c r="D291" s="16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</row>
    <row r="292" spans="2:16" ht="21.75">
      <c r="B292" s="167"/>
      <c r="C292" s="167"/>
      <c r="D292" s="16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</row>
    <row r="293" spans="2:16" ht="21.75">
      <c r="B293" s="167"/>
      <c r="C293" s="167"/>
      <c r="D293" s="16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</row>
    <row r="294" spans="2:16" ht="21.75">
      <c r="B294" s="167"/>
      <c r="C294" s="167"/>
      <c r="D294" s="16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</row>
    <row r="295" spans="2:16" ht="21.75">
      <c r="B295" s="167"/>
      <c r="C295" s="167"/>
      <c r="D295" s="16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</row>
    <row r="296" spans="2:16" ht="21.75">
      <c r="B296" s="167"/>
      <c r="C296" s="167"/>
      <c r="D296" s="16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</row>
    <row r="297" spans="2:16" ht="21.75">
      <c r="B297" s="167"/>
      <c r="C297" s="167"/>
      <c r="D297" s="16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</row>
    <row r="298" spans="2:16" ht="21.75">
      <c r="B298" s="167"/>
      <c r="C298" s="167"/>
      <c r="D298" s="16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</row>
    <row r="299" spans="2:16" ht="21.75">
      <c r="B299" s="167"/>
      <c r="C299" s="167"/>
      <c r="D299" s="16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</row>
    <row r="300" spans="2:16" ht="21.75">
      <c r="B300" s="167"/>
      <c r="C300" s="167"/>
      <c r="D300" s="16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</row>
    <row r="301" spans="2:16" ht="21.75">
      <c r="B301" s="167"/>
      <c r="C301" s="167"/>
      <c r="D301" s="16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</row>
    <row r="302" spans="2:16" ht="21.75">
      <c r="B302" s="167"/>
      <c r="C302" s="167"/>
      <c r="D302" s="16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</row>
    <row r="303" spans="2:16" ht="21.75">
      <c r="B303" s="167"/>
      <c r="C303" s="167"/>
      <c r="D303" s="16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</row>
    <row r="304" spans="2:16" ht="21.75">
      <c r="B304" s="167"/>
      <c r="C304" s="167"/>
      <c r="D304" s="16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</row>
    <row r="305" spans="2:16" ht="21.75">
      <c r="B305" s="167"/>
      <c r="C305" s="167"/>
      <c r="D305" s="16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</row>
    <row r="306" spans="2:16" ht="21.75">
      <c r="B306" s="167"/>
      <c r="C306" s="167"/>
      <c r="D306" s="16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</row>
    <row r="307" spans="2:16" ht="21.75">
      <c r="B307" s="167"/>
      <c r="C307" s="167"/>
      <c r="D307" s="16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</row>
    <row r="308" spans="2:16" ht="21.75">
      <c r="B308" s="167"/>
      <c r="C308" s="167"/>
      <c r="D308" s="16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</row>
    <row r="309" spans="2:16" ht="21.75">
      <c r="B309" s="167"/>
      <c r="C309" s="167"/>
      <c r="D309" s="16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</row>
    <row r="310" spans="2:16" ht="21.75">
      <c r="B310" s="167"/>
      <c r="C310" s="167"/>
      <c r="D310" s="16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</row>
    <row r="311" spans="2:16" ht="21.75">
      <c r="B311" s="167"/>
      <c r="C311" s="167"/>
      <c r="D311" s="16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</row>
    <row r="312" spans="2:16" ht="21.75">
      <c r="B312" s="167"/>
      <c r="C312" s="167"/>
      <c r="D312" s="16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</row>
    <row r="313" spans="2:16" ht="21.75">
      <c r="B313" s="167"/>
      <c r="C313" s="167"/>
      <c r="D313" s="16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</row>
    <row r="314" spans="2:16" ht="21.75">
      <c r="B314" s="167"/>
      <c r="C314" s="167"/>
      <c r="D314" s="16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</row>
    <row r="315" spans="2:16" ht="21.75">
      <c r="B315" s="167"/>
      <c r="C315" s="167"/>
      <c r="D315" s="16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</row>
    <row r="316" spans="2:16" ht="21.75">
      <c r="B316" s="167"/>
      <c r="C316" s="167"/>
      <c r="D316" s="16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</row>
    <row r="317" spans="2:16" ht="21.75">
      <c r="B317" s="167"/>
      <c r="C317" s="167"/>
      <c r="D317" s="16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</row>
    <row r="318" spans="2:16" ht="21.75">
      <c r="B318" s="167"/>
      <c r="C318" s="167"/>
      <c r="D318" s="16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</row>
    <row r="319" spans="2:16" ht="21.75">
      <c r="B319" s="167"/>
      <c r="C319" s="167"/>
      <c r="D319" s="16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</row>
    <row r="320" spans="2:16" ht="21.75">
      <c r="B320" s="167"/>
      <c r="C320" s="167"/>
      <c r="D320" s="16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</row>
    <row r="321" spans="2:16" ht="21.75">
      <c r="B321" s="167"/>
      <c r="C321" s="167"/>
      <c r="D321" s="16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</row>
    <row r="322" spans="2:16" ht="21.75">
      <c r="B322" s="167"/>
      <c r="C322" s="167"/>
      <c r="D322" s="16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</row>
    <row r="323" spans="2:16" ht="21.75">
      <c r="B323" s="167"/>
      <c r="C323" s="167"/>
      <c r="D323" s="16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</row>
    <row r="324" spans="2:16" ht="21.75">
      <c r="B324" s="167"/>
      <c r="C324" s="167"/>
      <c r="D324" s="16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</row>
    <row r="325" spans="2:16" ht="21.75">
      <c r="B325" s="167"/>
      <c r="C325" s="167"/>
      <c r="D325" s="16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</row>
    <row r="326" spans="2:16" ht="21.75">
      <c r="B326" s="167"/>
      <c r="C326" s="167"/>
      <c r="D326" s="16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</row>
    <row r="327" spans="2:16" ht="21.75">
      <c r="B327" s="167"/>
      <c r="C327" s="167"/>
      <c r="D327" s="16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</row>
    <row r="328" spans="2:16" ht="21.75">
      <c r="B328" s="167"/>
      <c r="C328" s="167"/>
      <c r="D328" s="16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</row>
    <row r="329" spans="2:16" ht="21.75">
      <c r="B329" s="167"/>
      <c r="C329" s="167"/>
      <c r="D329" s="16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</row>
    <row r="330" spans="2:16" ht="21.75">
      <c r="B330" s="167"/>
      <c r="C330" s="167"/>
      <c r="D330" s="16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</row>
    <row r="331" spans="2:16" ht="21.75">
      <c r="B331" s="167"/>
      <c r="C331" s="167"/>
      <c r="D331" s="16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</row>
    <row r="332" spans="2:16" ht="21.75">
      <c r="B332" s="167"/>
      <c r="C332" s="167"/>
      <c r="D332" s="16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</row>
    <row r="333" spans="2:16" ht="21.75">
      <c r="B333" s="167"/>
      <c r="C333" s="167"/>
      <c r="D333" s="16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</row>
    <row r="334" spans="2:16" ht="21.75">
      <c r="B334" s="167"/>
      <c r="C334" s="167"/>
      <c r="D334" s="16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</row>
    <row r="335" spans="2:16" ht="21.75">
      <c r="B335" s="167"/>
      <c r="C335" s="167"/>
      <c r="D335" s="16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</row>
    <row r="336" spans="2:16" ht="21.75">
      <c r="B336" s="167"/>
      <c r="C336" s="167"/>
      <c r="D336" s="16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</row>
    <row r="337" spans="2:16" ht="21.75">
      <c r="B337" s="167"/>
      <c r="C337" s="167"/>
      <c r="D337" s="16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</row>
    <row r="338" spans="2:16" ht="21.75">
      <c r="B338" s="167"/>
      <c r="C338" s="167"/>
      <c r="D338" s="16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</row>
    <row r="339" spans="2:16" ht="21.75">
      <c r="B339" s="167"/>
      <c r="C339" s="167"/>
      <c r="D339" s="16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</row>
    <row r="340" spans="2:16" ht="21.75">
      <c r="B340" s="167"/>
      <c r="C340" s="167"/>
      <c r="D340" s="16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</row>
    <row r="341" spans="2:16" ht="21.75">
      <c r="B341" s="167"/>
      <c r="C341" s="167"/>
      <c r="D341" s="16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</row>
    <row r="342" spans="2:16" ht="21.75">
      <c r="B342" s="167"/>
      <c r="C342" s="167"/>
      <c r="D342" s="16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</row>
    <row r="343" spans="2:16" ht="21.75">
      <c r="B343" s="167"/>
      <c r="C343" s="167"/>
      <c r="D343" s="16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</row>
    <row r="344" spans="2:16" ht="21.75">
      <c r="B344" s="167"/>
      <c r="C344" s="167"/>
      <c r="D344" s="16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</row>
    <row r="345" spans="2:16" ht="21.75">
      <c r="B345" s="167"/>
      <c r="C345" s="167"/>
      <c r="D345" s="16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</row>
    <row r="346" spans="2:16" ht="21.75">
      <c r="B346" s="167"/>
      <c r="C346" s="167"/>
      <c r="D346" s="16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</row>
    <row r="347" spans="2:16" ht="21.75">
      <c r="B347" s="167"/>
      <c r="C347" s="167"/>
      <c r="D347" s="16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</row>
    <row r="348" spans="2:16" ht="21.75">
      <c r="B348" s="167"/>
      <c r="C348" s="167"/>
      <c r="D348" s="16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</row>
    <row r="349" spans="2:16" ht="21.75">
      <c r="B349" s="167"/>
      <c r="C349" s="167"/>
      <c r="D349" s="16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</row>
    <row r="350" spans="2:16" ht="21.75">
      <c r="B350" s="167"/>
      <c r="C350" s="167"/>
      <c r="D350" s="16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</row>
    <row r="351" spans="2:16" ht="21.75">
      <c r="B351" s="167"/>
      <c r="C351" s="167"/>
      <c r="D351" s="16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</row>
    <row r="352" spans="2:16" ht="21.75">
      <c r="B352" s="167"/>
      <c r="C352" s="167"/>
      <c r="D352" s="16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</row>
    <row r="353" spans="2:16" ht="21.75">
      <c r="B353" s="167"/>
      <c r="C353" s="167"/>
      <c r="D353" s="16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</row>
    <row r="354" spans="2:16" ht="21.75">
      <c r="B354" s="167"/>
      <c r="C354" s="167"/>
      <c r="D354" s="16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</row>
    <row r="355" spans="2:16" ht="21.75">
      <c r="B355" s="167"/>
      <c r="C355" s="167"/>
      <c r="D355" s="16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</row>
    <row r="356" spans="2:16" ht="21.75">
      <c r="B356" s="167"/>
      <c r="C356" s="167"/>
      <c r="D356" s="16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</row>
    <row r="357" spans="2:16" ht="21.75">
      <c r="B357" s="167"/>
      <c r="C357" s="167"/>
      <c r="D357" s="16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</row>
    <row r="358" spans="2:16" ht="21.75">
      <c r="B358" s="167"/>
      <c r="C358" s="167"/>
      <c r="D358" s="16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</row>
    <row r="359" spans="2:16" ht="21.75">
      <c r="B359" s="167"/>
      <c r="C359" s="167"/>
      <c r="D359" s="16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</row>
    <row r="360" spans="2:16" ht="21.75">
      <c r="B360" s="167"/>
      <c r="C360" s="167"/>
      <c r="D360" s="16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</row>
    <row r="361" spans="2:16" ht="21.75">
      <c r="B361" s="167"/>
      <c r="C361" s="167"/>
      <c r="D361" s="16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</row>
    <row r="362" spans="2:16" ht="21.75">
      <c r="B362" s="167"/>
      <c r="C362" s="167"/>
      <c r="D362" s="16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</row>
    <row r="363" spans="2:16" ht="21.75">
      <c r="B363" s="167"/>
      <c r="C363" s="167"/>
      <c r="D363" s="16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</row>
    <row r="364" spans="2:16" ht="21.75">
      <c r="B364" s="167"/>
      <c r="C364" s="167"/>
      <c r="D364" s="16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</row>
    <row r="365" spans="2:16" ht="21.75">
      <c r="B365" s="167"/>
      <c r="C365" s="167"/>
      <c r="D365" s="16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</row>
    <row r="366" spans="2:16" ht="21.75">
      <c r="B366" s="167"/>
      <c r="C366" s="167"/>
      <c r="D366" s="16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</row>
    <row r="367" spans="2:16" ht="21.75">
      <c r="B367" s="167"/>
      <c r="C367" s="167"/>
      <c r="D367" s="16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</row>
    <row r="368" spans="2:16" ht="21.75">
      <c r="B368" s="167"/>
      <c r="C368" s="167"/>
      <c r="D368" s="16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</row>
    <row r="369" spans="2:16" ht="21.75">
      <c r="B369" s="167"/>
      <c r="C369" s="167"/>
      <c r="D369" s="16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</row>
    <row r="370" spans="2:16" ht="21.75">
      <c r="B370" s="167"/>
      <c r="C370" s="167"/>
      <c r="D370" s="16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</row>
    <row r="371" spans="2:16" ht="21.75">
      <c r="B371" s="167"/>
      <c r="C371" s="167"/>
      <c r="D371" s="16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</row>
    <row r="372" spans="2:16" ht="21.75">
      <c r="B372" s="167"/>
      <c r="C372" s="167"/>
      <c r="D372" s="16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</row>
    <row r="373" spans="2:16" ht="21.75">
      <c r="B373" s="167"/>
      <c r="C373" s="167"/>
      <c r="D373" s="16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</row>
    <row r="374" spans="2:16" ht="21.75">
      <c r="B374" s="167"/>
      <c r="C374" s="167"/>
      <c r="D374" s="16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</row>
    <row r="375" spans="2:16" ht="21.75">
      <c r="B375" s="167"/>
      <c r="C375" s="167"/>
      <c r="D375" s="16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</row>
    <row r="376" spans="2:16" ht="21.75">
      <c r="B376" s="167"/>
      <c r="C376" s="167"/>
      <c r="D376" s="16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</row>
    <row r="377" spans="2:16" ht="21.75">
      <c r="B377" s="167"/>
      <c r="C377" s="167"/>
      <c r="D377" s="16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</row>
    <row r="378" spans="2:16" ht="21.75">
      <c r="B378" s="167"/>
      <c r="C378" s="167"/>
      <c r="D378" s="16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</row>
    <row r="379" spans="2:16" ht="21.75">
      <c r="B379" s="167"/>
      <c r="C379" s="167"/>
      <c r="D379" s="16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</row>
    <row r="380" spans="2:16" ht="21.75">
      <c r="B380" s="167"/>
      <c r="C380" s="167"/>
      <c r="D380" s="16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</row>
    <row r="381" spans="2:16" ht="21.75">
      <c r="B381" s="167"/>
      <c r="C381" s="167"/>
      <c r="D381" s="16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</row>
    <row r="382" spans="2:16" ht="21.75">
      <c r="B382" s="167"/>
      <c r="C382" s="167"/>
      <c r="D382" s="16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</row>
    <row r="383" spans="2:16" ht="21.75">
      <c r="B383" s="167"/>
      <c r="C383" s="167"/>
      <c r="D383" s="16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</row>
    <row r="384" spans="2:16" ht="21.75">
      <c r="B384" s="167"/>
      <c r="C384" s="167"/>
      <c r="D384" s="16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</row>
    <row r="385" spans="2:16" ht="21.75">
      <c r="B385" s="167"/>
      <c r="C385" s="167"/>
      <c r="D385" s="16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</row>
    <row r="386" spans="2:16" ht="21.75">
      <c r="B386" s="167"/>
      <c r="C386" s="167"/>
      <c r="D386" s="16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</row>
    <row r="387" spans="2:16" ht="21.75">
      <c r="B387" s="167"/>
      <c r="C387" s="167"/>
      <c r="D387" s="16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</row>
    <row r="388" spans="2:16" ht="21.75">
      <c r="B388" s="167"/>
      <c r="C388" s="167"/>
      <c r="D388" s="16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</row>
    <row r="389" spans="2:16" ht="21.75">
      <c r="B389" s="167"/>
      <c r="C389" s="167"/>
      <c r="D389" s="16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</row>
    <row r="390" spans="2:16" ht="21.75">
      <c r="B390" s="167"/>
      <c r="C390" s="167"/>
      <c r="D390" s="16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</row>
    <row r="391" spans="2:16" ht="21.75">
      <c r="B391" s="167"/>
      <c r="C391" s="167"/>
      <c r="D391" s="16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</row>
    <row r="392" spans="2:16" ht="21.75">
      <c r="B392" s="167"/>
      <c r="C392" s="167"/>
      <c r="D392" s="16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</row>
    <row r="393" spans="2:16" ht="21.75">
      <c r="B393" s="167"/>
      <c r="C393" s="167"/>
      <c r="D393" s="16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</row>
    <row r="394" spans="2:16" ht="21.75">
      <c r="B394" s="167"/>
      <c r="C394" s="167"/>
      <c r="D394" s="16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</row>
    <row r="395" spans="2:16" ht="21.75">
      <c r="B395" s="167"/>
      <c r="C395" s="167"/>
      <c r="D395" s="16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</row>
    <row r="396" spans="2:16" ht="21.75">
      <c r="B396" s="167"/>
      <c r="C396" s="167"/>
      <c r="D396" s="16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</row>
    <row r="397" spans="2:16" ht="21.75">
      <c r="B397" s="167"/>
      <c r="C397" s="167"/>
      <c r="D397" s="16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</row>
    <row r="398" spans="2:16" ht="21.75">
      <c r="B398" s="167"/>
      <c r="C398" s="167"/>
      <c r="D398" s="16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</row>
    <row r="399" spans="2:16" ht="21.75">
      <c r="B399" s="167"/>
      <c r="C399" s="167"/>
      <c r="D399" s="16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</row>
    <row r="400" spans="2:16" ht="21.75">
      <c r="B400" s="167"/>
      <c r="C400" s="167"/>
      <c r="D400" s="16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</row>
    <row r="401" spans="2:16" ht="21.75">
      <c r="B401" s="167"/>
      <c r="C401" s="167"/>
      <c r="D401" s="16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</row>
    <row r="402" spans="2:16" ht="21.75">
      <c r="B402" s="167"/>
      <c r="C402" s="167"/>
      <c r="D402" s="16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</row>
    <row r="403" spans="2:16" ht="21.75">
      <c r="B403" s="167"/>
      <c r="C403" s="167"/>
      <c r="D403" s="16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</row>
    <row r="404" spans="2:16" ht="21.75">
      <c r="B404" s="167"/>
      <c r="C404" s="167"/>
      <c r="D404" s="16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</row>
    <row r="405" spans="2:16" ht="21.75">
      <c r="B405" s="167"/>
      <c r="C405" s="167"/>
      <c r="D405" s="16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</row>
    <row r="406" spans="2:16" ht="21.75">
      <c r="B406" s="167"/>
      <c r="C406" s="167"/>
      <c r="D406" s="16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</row>
    <row r="407" spans="2:16" ht="21.75">
      <c r="B407" s="167"/>
      <c r="C407" s="167"/>
      <c r="D407" s="16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</row>
    <row r="408" spans="2:16" ht="21.75">
      <c r="B408" s="167"/>
      <c r="C408" s="167"/>
      <c r="D408" s="16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</row>
    <row r="409" spans="2:16" ht="21.75">
      <c r="B409" s="167"/>
      <c r="C409" s="167"/>
      <c r="D409" s="16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</row>
    <row r="410" spans="2:16" ht="21.75">
      <c r="B410" s="167"/>
      <c r="C410" s="167"/>
      <c r="D410" s="16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</row>
    <row r="411" spans="2:16" ht="21.75">
      <c r="B411" s="167"/>
      <c r="C411" s="167"/>
      <c r="D411" s="16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</row>
    <row r="412" spans="2:16" ht="21.75">
      <c r="B412" s="167"/>
      <c r="C412" s="167"/>
      <c r="D412" s="16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</row>
    <row r="413" spans="2:16" ht="21.75">
      <c r="B413" s="167"/>
      <c r="C413" s="167"/>
      <c r="D413" s="16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</row>
    <row r="414" spans="2:16" ht="21.75">
      <c r="B414" s="167"/>
      <c r="C414" s="167"/>
      <c r="D414" s="16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</row>
    <row r="415" spans="2:16" ht="21.75">
      <c r="B415" s="167"/>
      <c r="C415" s="167"/>
      <c r="D415" s="16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</row>
    <row r="416" spans="2:16" ht="21.75">
      <c r="B416" s="167"/>
      <c r="C416" s="167"/>
      <c r="D416" s="16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</row>
    <row r="417" spans="2:16" ht="21.75">
      <c r="B417" s="167"/>
      <c r="C417" s="167"/>
      <c r="D417" s="16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</row>
    <row r="418" spans="2:16" ht="21.75">
      <c r="B418" s="167"/>
      <c r="C418" s="167"/>
      <c r="D418" s="16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</row>
    <row r="419" spans="2:16" ht="21.75">
      <c r="B419" s="167"/>
      <c r="C419" s="167"/>
      <c r="D419" s="16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</row>
    <row r="420" spans="2:16" ht="21.75">
      <c r="B420" s="167"/>
      <c r="C420" s="167"/>
      <c r="D420" s="16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</row>
    <row r="421" spans="2:16" ht="21.75">
      <c r="B421" s="167"/>
      <c r="C421" s="167"/>
      <c r="D421" s="16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</row>
    <row r="422" spans="2:16" ht="21.75">
      <c r="B422" s="167"/>
      <c r="C422" s="167"/>
      <c r="D422" s="16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</row>
    <row r="423" spans="2:16" ht="21.75">
      <c r="B423" s="167"/>
      <c r="C423" s="167"/>
      <c r="D423" s="16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</row>
    <row r="424" spans="2:16" ht="21.75">
      <c r="B424" s="167"/>
      <c r="C424" s="167"/>
      <c r="D424" s="16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</row>
    <row r="425" spans="2:16" ht="21.75">
      <c r="B425" s="167"/>
      <c r="C425" s="167"/>
      <c r="D425" s="16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</row>
    <row r="426" spans="2:16" ht="21.75">
      <c r="B426" s="167"/>
      <c r="C426" s="167"/>
      <c r="D426" s="16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</row>
    <row r="427" spans="2:16" ht="21.75">
      <c r="B427" s="167"/>
      <c r="C427" s="167"/>
      <c r="D427" s="16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</row>
    <row r="428" spans="2:16" ht="21.75">
      <c r="B428" s="167"/>
      <c r="C428" s="167"/>
      <c r="D428" s="16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</row>
    <row r="429" spans="2:16" ht="21.75">
      <c r="B429" s="167"/>
      <c r="C429" s="167"/>
      <c r="D429" s="16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</row>
    <row r="430" spans="2:16" ht="21.75">
      <c r="B430" s="167"/>
      <c r="C430" s="167"/>
      <c r="D430" s="16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</row>
    <row r="431" spans="2:16" ht="21.75">
      <c r="B431" s="167"/>
      <c r="C431" s="167"/>
      <c r="D431" s="16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</row>
    <row r="432" spans="2:16" ht="21.75">
      <c r="B432" s="167"/>
      <c r="C432" s="167"/>
      <c r="D432" s="16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</row>
    <row r="433" spans="2:16" ht="21.75">
      <c r="B433" s="167"/>
      <c r="C433" s="167"/>
      <c r="D433" s="16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</row>
    <row r="434" spans="2:16" ht="21.75">
      <c r="B434" s="167"/>
      <c r="C434" s="167"/>
      <c r="D434" s="16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</row>
    <row r="435" spans="2:16" ht="21.75">
      <c r="B435" s="167"/>
      <c r="C435" s="167"/>
      <c r="D435" s="16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</row>
    <row r="436" spans="2:16" ht="21.75">
      <c r="B436" s="167"/>
      <c r="C436" s="167"/>
      <c r="D436" s="16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</row>
    <row r="437" spans="2:16" ht="21.75">
      <c r="B437" s="167"/>
      <c r="C437" s="167"/>
      <c r="D437" s="16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</row>
    <row r="438" spans="2:16" ht="21.75">
      <c r="B438" s="167"/>
      <c r="C438" s="167"/>
      <c r="D438" s="16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</row>
    <row r="439" spans="2:16" ht="21.75">
      <c r="B439" s="167"/>
      <c r="C439" s="167"/>
      <c r="D439" s="16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</row>
    <row r="440" spans="2:16" ht="21.75">
      <c r="B440" s="167"/>
      <c r="C440" s="167"/>
      <c r="D440" s="16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</row>
    <row r="441" spans="2:16" ht="21.75">
      <c r="B441" s="167"/>
      <c r="C441" s="167"/>
      <c r="D441" s="16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</row>
    <row r="442" spans="2:16" ht="21.75">
      <c r="B442" s="167"/>
      <c r="C442" s="167"/>
      <c r="D442" s="16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</row>
    <row r="443" spans="2:16" ht="21.75">
      <c r="B443" s="167"/>
      <c r="C443" s="167"/>
      <c r="D443" s="16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</row>
    <row r="444" spans="2:16" ht="21.75">
      <c r="B444" s="167"/>
      <c r="C444" s="167"/>
      <c r="D444" s="16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</row>
    <row r="445" spans="2:16" ht="21.75">
      <c r="B445" s="167"/>
      <c r="C445" s="167"/>
      <c r="D445" s="16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</row>
    <row r="446" spans="2:16" ht="21.75">
      <c r="B446" s="167"/>
      <c r="C446" s="167"/>
      <c r="D446" s="16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</row>
    <row r="447" spans="2:16" ht="21.75">
      <c r="B447" s="167"/>
      <c r="C447" s="167"/>
      <c r="D447" s="16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</row>
    <row r="448" spans="2:16" ht="21.75">
      <c r="B448" s="167"/>
      <c r="C448" s="167"/>
      <c r="D448" s="16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</row>
    <row r="449" spans="2:16" ht="21.75">
      <c r="B449" s="167"/>
      <c r="C449" s="167"/>
      <c r="D449" s="16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</row>
    <row r="450" spans="2:16" ht="21.75">
      <c r="B450" s="167"/>
      <c r="C450" s="167"/>
      <c r="D450" s="16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</row>
    <row r="451" spans="2:16" ht="21.75">
      <c r="B451" s="167"/>
      <c r="C451" s="167"/>
      <c r="D451" s="16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</row>
    <row r="452" spans="2:16" ht="21.75">
      <c r="B452" s="167"/>
      <c r="C452" s="167"/>
      <c r="D452" s="16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</row>
    <row r="453" spans="2:16" ht="21.75">
      <c r="B453" s="167"/>
      <c r="C453" s="167"/>
      <c r="D453" s="16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</row>
    <row r="454" spans="2:16" ht="21.75">
      <c r="B454" s="167"/>
      <c r="C454" s="167"/>
      <c r="D454" s="16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</row>
    <row r="455" spans="2:16" ht="21.75">
      <c r="B455" s="167"/>
      <c r="C455" s="167"/>
      <c r="D455" s="16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</row>
    <row r="456" spans="2:16" ht="21.75">
      <c r="B456" s="167"/>
      <c r="C456" s="167"/>
      <c r="D456" s="16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</row>
    <row r="457" spans="2:16" ht="21.75">
      <c r="B457" s="167"/>
      <c r="C457" s="167"/>
      <c r="D457" s="16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</row>
    <row r="458" spans="2:16" ht="21.75">
      <c r="B458" s="167"/>
      <c r="C458" s="167"/>
      <c r="D458" s="16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</row>
    <row r="459" spans="2:16" ht="21.75">
      <c r="B459" s="167"/>
      <c r="C459" s="167"/>
      <c r="D459" s="16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</row>
    <row r="460" spans="2:16" ht="21.75">
      <c r="B460" s="167"/>
      <c r="C460" s="167"/>
      <c r="D460" s="16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</row>
    <row r="461" spans="2:16" ht="21.75">
      <c r="B461" s="167"/>
      <c r="C461" s="167"/>
      <c r="D461" s="16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</row>
    <row r="462" spans="2:16" ht="21.75">
      <c r="B462" s="167"/>
      <c r="C462" s="167"/>
      <c r="D462" s="16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</row>
    <row r="463" spans="2:16" ht="21.75">
      <c r="B463" s="167"/>
      <c r="C463" s="167"/>
      <c r="D463" s="16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</row>
    <row r="464" spans="2:16" ht="21.75">
      <c r="B464" s="167"/>
      <c r="C464" s="167"/>
      <c r="D464" s="16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</row>
    <row r="465" spans="2:16" ht="21.75">
      <c r="B465" s="167"/>
      <c r="C465" s="167"/>
      <c r="D465" s="16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</row>
    <row r="466" spans="2:16" ht="21.75">
      <c r="B466" s="167"/>
      <c r="C466" s="167"/>
      <c r="D466" s="16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</row>
    <row r="467" spans="2:16" ht="21.75">
      <c r="B467" s="167"/>
      <c r="C467" s="167"/>
      <c r="D467" s="16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</row>
    <row r="468" spans="2:16" ht="21.75">
      <c r="B468" s="167"/>
      <c r="C468" s="167"/>
      <c r="D468" s="16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</row>
    <row r="469" spans="2:16" ht="21.75">
      <c r="B469" s="167"/>
      <c r="C469" s="167"/>
      <c r="D469" s="16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</row>
    <row r="470" spans="2:16" ht="21.75">
      <c r="B470" s="167"/>
      <c r="C470" s="167"/>
      <c r="D470" s="16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</row>
    <row r="471" spans="2:16" ht="21.75">
      <c r="B471" s="167"/>
      <c r="C471" s="167"/>
      <c r="D471" s="16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</row>
    <row r="472" spans="2:16" ht="21.75">
      <c r="B472" s="167"/>
      <c r="C472" s="167"/>
      <c r="D472" s="16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</row>
    <row r="473" spans="2:16" ht="21.75">
      <c r="B473" s="167"/>
      <c r="C473" s="167"/>
      <c r="D473" s="16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</row>
    <row r="474" spans="2:16" ht="21.75">
      <c r="B474" s="167"/>
      <c r="C474" s="167"/>
      <c r="D474" s="16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</row>
    <row r="475" spans="2:16" ht="21.75">
      <c r="B475" s="167"/>
      <c r="C475" s="167"/>
      <c r="D475" s="16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</row>
    <row r="476" spans="2:16" ht="21.75">
      <c r="B476" s="167"/>
      <c r="C476" s="167"/>
      <c r="D476" s="16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</row>
    <row r="477" spans="2:16" ht="21.75">
      <c r="B477" s="167"/>
      <c r="C477" s="167"/>
      <c r="D477" s="16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</row>
    <row r="478" spans="2:16" ht="21.75">
      <c r="B478" s="167"/>
      <c r="C478" s="167"/>
      <c r="D478" s="16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</row>
    <row r="479" spans="2:16" ht="21.75">
      <c r="B479" s="167"/>
      <c r="C479" s="167"/>
      <c r="D479" s="16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</row>
    <row r="480" spans="2:16" ht="21.75">
      <c r="B480" s="167"/>
      <c r="C480" s="167"/>
      <c r="D480" s="16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</row>
    <row r="481" spans="2:16" ht="21.75">
      <c r="B481" s="167"/>
      <c r="C481" s="167"/>
      <c r="D481" s="16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</row>
    <row r="482" spans="2:16" ht="21.75">
      <c r="B482" s="167"/>
      <c r="C482" s="167"/>
      <c r="D482" s="16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</row>
    <row r="483" spans="2:16" ht="21.75">
      <c r="B483" s="167"/>
      <c r="C483" s="167"/>
      <c r="D483" s="16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</row>
    <row r="484" spans="2:16" ht="21.75">
      <c r="B484" s="167"/>
      <c r="C484" s="167"/>
      <c r="D484" s="16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</row>
    <row r="485" spans="2:16" ht="21.75">
      <c r="B485" s="167"/>
      <c r="C485" s="167"/>
      <c r="D485" s="16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</row>
    <row r="486" spans="2:16" ht="21.75">
      <c r="B486" s="167"/>
      <c r="C486" s="167"/>
      <c r="D486" s="16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</row>
    <row r="487" spans="2:16" ht="21.75">
      <c r="B487" s="167"/>
      <c r="C487" s="167"/>
      <c r="D487" s="16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</row>
    <row r="488" spans="2:16" ht="21.75">
      <c r="B488" s="167"/>
      <c r="C488" s="167"/>
      <c r="D488" s="16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</row>
    <row r="489" spans="2:16" ht="21.75">
      <c r="B489" s="167"/>
      <c r="C489" s="167"/>
      <c r="D489" s="16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</row>
    <row r="490" spans="2:16" ht="21.75">
      <c r="B490" s="167"/>
      <c r="C490" s="167"/>
      <c r="D490" s="16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</row>
    <row r="491" spans="2:16" ht="21.75">
      <c r="B491" s="167"/>
      <c r="C491" s="167"/>
      <c r="D491" s="16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</row>
    <row r="492" spans="2:16" ht="21.75">
      <c r="B492" s="167"/>
      <c r="C492" s="167"/>
      <c r="D492" s="16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</row>
    <row r="493" spans="2:16" ht="21.75">
      <c r="B493" s="167"/>
      <c r="C493" s="167"/>
      <c r="D493" s="16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</row>
    <row r="494" spans="2:16" ht="21.75">
      <c r="B494" s="167"/>
      <c r="C494" s="167"/>
      <c r="D494" s="16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</row>
    <row r="495" spans="2:16" ht="21.75">
      <c r="B495" s="167"/>
      <c r="C495" s="167"/>
      <c r="D495" s="16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</row>
    <row r="496" spans="2:16" ht="21.75">
      <c r="B496" s="167"/>
      <c r="C496" s="167"/>
      <c r="D496" s="16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</row>
    <row r="497" spans="2:16" ht="21.75">
      <c r="B497" s="167"/>
      <c r="C497" s="167"/>
      <c r="D497" s="16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</row>
    <row r="498" spans="2:16" ht="21.75">
      <c r="B498" s="167"/>
      <c r="C498" s="167"/>
      <c r="D498" s="16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</row>
    <row r="499" spans="2:16" ht="21.75">
      <c r="B499" s="167"/>
      <c r="C499" s="167"/>
      <c r="D499" s="16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</row>
    <row r="500" spans="2:16" ht="21.75">
      <c r="B500" s="167"/>
      <c r="C500" s="167"/>
      <c r="D500" s="16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</row>
    <row r="501" spans="2:16" ht="21.75">
      <c r="B501" s="167"/>
      <c r="C501" s="167"/>
      <c r="D501" s="16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</row>
    <row r="502" spans="2:16" ht="21.75">
      <c r="B502" s="167"/>
      <c r="C502" s="167"/>
      <c r="D502" s="16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</row>
    <row r="503" spans="2:16" ht="21.75">
      <c r="B503" s="167"/>
      <c r="C503" s="167"/>
      <c r="D503" s="16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</row>
    <row r="504" spans="2:16" ht="21.75">
      <c r="B504" s="167"/>
      <c r="C504" s="167"/>
      <c r="D504" s="16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</row>
    <row r="505" spans="2:16" ht="21.75">
      <c r="B505" s="167"/>
      <c r="C505" s="167"/>
      <c r="D505" s="16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</row>
    <row r="506" spans="2:16" ht="21.75">
      <c r="B506" s="167"/>
      <c r="C506" s="167"/>
      <c r="D506" s="16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</row>
    <row r="507" spans="2:16" ht="21.75">
      <c r="B507" s="167"/>
      <c r="C507" s="167"/>
      <c r="D507" s="16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</row>
    <row r="508" spans="2:16" ht="21.75">
      <c r="B508" s="167"/>
      <c r="C508" s="167"/>
      <c r="D508" s="16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</row>
    <row r="509" spans="2:16" ht="21.75">
      <c r="B509" s="167"/>
      <c r="C509" s="167"/>
      <c r="D509" s="16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</row>
    <row r="510" spans="2:16" ht="21.75">
      <c r="B510" s="167"/>
      <c r="C510" s="167"/>
      <c r="D510" s="16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</row>
    <row r="511" spans="2:16" ht="21.75">
      <c r="B511" s="167"/>
      <c r="C511" s="167"/>
      <c r="D511" s="16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</row>
    <row r="512" spans="2:16" ht="21.75">
      <c r="B512" s="167"/>
      <c r="C512" s="167"/>
      <c r="D512" s="16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</row>
    <row r="513" spans="2:16" ht="21.75">
      <c r="B513" s="167"/>
      <c r="C513" s="167"/>
      <c r="D513" s="16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</row>
    <row r="514" spans="2:16" ht="21.75">
      <c r="B514" s="167"/>
      <c r="C514" s="167"/>
      <c r="D514" s="16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</row>
    <row r="515" spans="2:16" ht="21.75">
      <c r="B515" s="167"/>
      <c r="C515" s="167"/>
      <c r="D515" s="16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</row>
    <row r="516" spans="2:16" ht="21.75">
      <c r="B516" s="167"/>
      <c r="C516" s="167"/>
      <c r="D516" s="16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</row>
    <row r="517" spans="2:16" ht="21.75">
      <c r="B517" s="167"/>
      <c r="C517" s="167"/>
      <c r="D517" s="16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</row>
    <row r="518" spans="2:16" ht="21.75">
      <c r="B518" s="167"/>
      <c r="C518" s="167"/>
      <c r="D518" s="16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</row>
    <row r="519" spans="2:16" ht="21.75">
      <c r="B519" s="167"/>
      <c r="C519" s="167"/>
      <c r="D519" s="16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</row>
    <row r="520" spans="2:16" ht="21.75">
      <c r="B520" s="167"/>
      <c r="C520" s="167"/>
      <c r="D520" s="16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</row>
    <row r="521" spans="2:16" ht="21.75">
      <c r="B521" s="167"/>
      <c r="C521" s="167"/>
      <c r="D521" s="16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</row>
    <row r="522" spans="2:16" ht="21.75">
      <c r="B522" s="167"/>
      <c r="C522" s="167"/>
      <c r="D522" s="16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</row>
    <row r="523" spans="2:16" ht="21.75">
      <c r="B523" s="167"/>
      <c r="C523" s="167"/>
      <c r="D523" s="16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</row>
    <row r="524" spans="2:16" ht="21.75">
      <c r="B524" s="167"/>
      <c r="C524" s="167"/>
      <c r="D524" s="16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</row>
    <row r="525" spans="2:16" ht="21.75">
      <c r="B525" s="167"/>
      <c r="C525" s="167"/>
      <c r="D525" s="16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</row>
    <row r="526" spans="2:16" ht="21.75">
      <c r="B526" s="167"/>
      <c r="C526" s="167"/>
      <c r="D526" s="16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</row>
    <row r="527" spans="2:16" ht="21.75">
      <c r="B527" s="167"/>
      <c r="C527" s="167"/>
      <c r="D527" s="16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</row>
    <row r="528" spans="2:16" ht="21.75">
      <c r="B528" s="167"/>
      <c r="C528" s="167"/>
      <c r="D528" s="16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</row>
    <row r="529" spans="2:16" ht="21.75">
      <c r="B529" s="167"/>
      <c r="C529" s="167"/>
      <c r="D529" s="16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</row>
    <row r="530" spans="2:16" ht="21.75">
      <c r="B530" s="167"/>
      <c r="C530" s="167"/>
      <c r="D530" s="16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</row>
    <row r="531" spans="2:16" ht="21.75">
      <c r="B531" s="167"/>
      <c r="C531" s="167"/>
      <c r="D531" s="16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</row>
    <row r="532" spans="2:16" ht="21.75">
      <c r="B532" s="167"/>
      <c r="C532" s="167"/>
      <c r="D532" s="16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</row>
    <row r="533" spans="2:16" ht="21.75">
      <c r="B533" s="167"/>
      <c r="C533" s="167"/>
      <c r="D533" s="16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</row>
    <row r="534" spans="2:16" ht="21.75">
      <c r="B534" s="167"/>
      <c r="C534" s="167"/>
      <c r="D534" s="16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</row>
    <row r="535" spans="2:16" ht="21.75">
      <c r="B535" s="167"/>
      <c r="C535" s="167"/>
      <c r="D535" s="16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</row>
    <row r="536" spans="2:16" ht="21.75">
      <c r="B536" s="167"/>
      <c r="C536" s="167"/>
      <c r="D536" s="16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</row>
    <row r="537" spans="2:16" ht="21.75">
      <c r="B537" s="167"/>
      <c r="C537" s="167"/>
      <c r="D537" s="16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</row>
    <row r="538" spans="2:16" ht="21.75">
      <c r="B538" s="167"/>
      <c r="C538" s="167"/>
      <c r="D538" s="16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</row>
    <row r="539" spans="2:16" ht="21.75">
      <c r="B539" s="167"/>
      <c r="C539" s="167"/>
      <c r="D539" s="16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</row>
    <row r="540" spans="2:16" ht="21.75">
      <c r="B540" s="167"/>
      <c r="C540" s="167"/>
      <c r="D540" s="16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</row>
    <row r="541" spans="2:16" ht="21.75">
      <c r="B541" s="167"/>
      <c r="C541" s="167"/>
      <c r="D541" s="16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</row>
    <row r="542" spans="2:16" ht="21.75">
      <c r="B542" s="167"/>
      <c r="C542" s="167"/>
      <c r="D542" s="16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</row>
    <row r="543" spans="2:16" ht="21.75">
      <c r="B543" s="167"/>
      <c r="C543" s="167"/>
      <c r="D543" s="16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</row>
    <row r="544" spans="2:16" ht="21.75">
      <c r="B544" s="167"/>
      <c r="C544" s="167"/>
      <c r="D544" s="16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</row>
    <row r="545" spans="2:16" ht="21.75">
      <c r="B545" s="167"/>
      <c r="C545" s="167"/>
      <c r="D545" s="16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</row>
    <row r="546" spans="2:16" ht="21.75">
      <c r="B546" s="167"/>
      <c r="C546" s="167"/>
      <c r="D546" s="16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</row>
    <row r="547" spans="2:16" ht="21.75">
      <c r="B547" s="167"/>
      <c r="C547" s="167"/>
      <c r="D547" s="16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</row>
    <row r="548" spans="2:16" ht="21.75">
      <c r="B548" s="167"/>
      <c r="C548" s="167"/>
      <c r="D548" s="16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</row>
    <row r="549" spans="2:16" ht="21.75">
      <c r="B549" s="167"/>
      <c r="C549" s="167"/>
      <c r="D549" s="16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</row>
    <row r="550" spans="2:16" ht="21.75">
      <c r="B550" s="167"/>
      <c r="C550" s="167"/>
      <c r="D550" s="16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</row>
    <row r="551" spans="2:16" ht="21.75">
      <c r="B551" s="167"/>
      <c r="C551" s="167"/>
      <c r="D551" s="16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</row>
    <row r="552" spans="2:16" ht="21.75">
      <c r="B552" s="167"/>
      <c r="C552" s="167"/>
      <c r="D552" s="16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</row>
    <row r="553" spans="2:16" ht="21.75">
      <c r="B553" s="167"/>
      <c r="C553" s="167"/>
      <c r="D553" s="16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</row>
    <row r="554" spans="2:16" ht="21.75">
      <c r="B554" s="167"/>
      <c r="C554" s="167"/>
      <c r="D554" s="16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</row>
    <row r="555" spans="2:16" ht="21.75">
      <c r="B555" s="167"/>
      <c r="C555" s="167"/>
      <c r="D555" s="16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</row>
    <row r="556" spans="2:16" ht="21.75">
      <c r="B556" s="167"/>
      <c r="C556" s="167"/>
      <c r="D556" s="16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</row>
    <row r="557" spans="2:16" ht="21.75">
      <c r="B557" s="167"/>
      <c r="C557" s="167"/>
      <c r="D557" s="16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</row>
    <row r="558" spans="2:16" ht="21.75">
      <c r="B558" s="167"/>
      <c r="C558" s="167"/>
      <c r="D558" s="16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</row>
    <row r="559" spans="2:16" ht="21.75">
      <c r="B559" s="167"/>
      <c r="C559" s="167"/>
      <c r="D559" s="168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</row>
    <row r="560" spans="2:16" ht="21.75">
      <c r="B560" s="167"/>
      <c r="C560" s="167"/>
      <c r="D560" s="16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</row>
    <row r="561" spans="2:16" ht="21.75">
      <c r="B561" s="167"/>
      <c r="C561" s="167"/>
      <c r="D561" s="16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</row>
    <row r="562" spans="2:16" ht="21.75">
      <c r="B562" s="167"/>
      <c r="C562" s="167"/>
      <c r="D562" s="16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</row>
    <row r="563" spans="2:16" ht="21.75">
      <c r="B563" s="167"/>
      <c r="C563" s="167"/>
      <c r="D563" s="16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</row>
    <row r="564" spans="2:16" ht="21.75">
      <c r="B564" s="167"/>
      <c r="C564" s="167"/>
      <c r="D564" s="16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</row>
    <row r="565" spans="2:16" ht="21.75">
      <c r="B565" s="167"/>
      <c r="C565" s="167"/>
      <c r="D565" s="16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</row>
    <row r="566" spans="2:16" ht="21.75">
      <c r="B566" s="167"/>
      <c r="C566" s="167"/>
      <c r="D566" s="16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</row>
    <row r="567" spans="2:16" ht="21.75">
      <c r="B567" s="167"/>
      <c r="C567" s="167"/>
      <c r="D567" s="16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</row>
    <row r="568" spans="2:16" ht="21.75">
      <c r="B568" s="167"/>
      <c r="C568" s="167"/>
      <c r="D568" s="16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</row>
    <row r="569" spans="2:16" ht="21.75">
      <c r="B569" s="167"/>
      <c r="C569" s="167"/>
      <c r="D569" s="16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</row>
    <row r="570" spans="2:16" ht="21.75">
      <c r="B570" s="167"/>
      <c r="C570" s="167"/>
      <c r="D570" s="16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</row>
    <row r="571" spans="2:16" ht="21.75">
      <c r="B571" s="167"/>
      <c r="C571" s="167"/>
      <c r="D571" s="16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</row>
    <row r="572" spans="2:16" ht="21.75">
      <c r="B572" s="167"/>
      <c r="C572" s="167"/>
      <c r="D572" s="16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</row>
    <row r="573" spans="2:16" ht="21.75">
      <c r="B573" s="167"/>
      <c r="C573" s="167"/>
      <c r="D573" s="16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</row>
    <row r="574" spans="2:16" ht="21.75">
      <c r="B574" s="167"/>
      <c r="C574" s="167"/>
      <c r="D574" s="16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</row>
    <row r="575" spans="2:16" ht="21.75">
      <c r="B575" s="167"/>
      <c r="C575" s="167"/>
      <c r="D575" s="16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</row>
    <row r="576" spans="2:16" ht="21.75">
      <c r="B576" s="167"/>
      <c r="C576" s="167"/>
      <c r="D576" s="16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</row>
    <row r="577" spans="2:16" ht="21.75">
      <c r="B577" s="167"/>
      <c r="C577" s="167"/>
      <c r="D577" s="16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</row>
    <row r="578" spans="2:16" ht="21.75">
      <c r="B578" s="167"/>
      <c r="C578" s="167"/>
      <c r="D578" s="16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</row>
    <row r="579" spans="2:16" ht="21.75">
      <c r="B579" s="167"/>
      <c r="C579" s="167"/>
      <c r="D579" s="16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</row>
    <row r="580" spans="2:16" ht="21.75">
      <c r="B580" s="167"/>
      <c r="C580" s="167"/>
      <c r="D580" s="16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</row>
    <row r="581" spans="2:16" ht="21.75">
      <c r="B581" s="167"/>
      <c r="C581" s="167"/>
      <c r="D581" s="16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</row>
    <row r="582" spans="2:16" ht="21.75">
      <c r="B582" s="167"/>
      <c r="C582" s="167"/>
      <c r="D582" s="16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</row>
    <row r="583" spans="2:16" ht="21.75">
      <c r="B583" s="167"/>
      <c r="C583" s="167"/>
      <c r="D583" s="16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</row>
    <row r="584" spans="2:16" ht="21.75">
      <c r="B584" s="167"/>
      <c r="C584" s="167"/>
      <c r="D584" s="16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</row>
    <row r="585" spans="2:16" ht="21.75">
      <c r="B585" s="167"/>
      <c r="C585" s="167"/>
      <c r="D585" s="16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</row>
    <row r="586" spans="2:16" ht="21.75">
      <c r="B586" s="167"/>
      <c r="C586" s="167"/>
      <c r="D586" s="16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</row>
    <row r="587" spans="2:16" ht="21.75">
      <c r="B587" s="167"/>
      <c r="C587" s="167"/>
      <c r="D587" s="16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</row>
    <row r="588" spans="2:16" ht="21.75">
      <c r="B588" s="167"/>
      <c r="C588" s="167"/>
      <c r="D588" s="16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</row>
    <row r="589" spans="2:16" ht="21.75">
      <c r="B589" s="167"/>
      <c r="C589" s="167"/>
      <c r="D589" s="16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</row>
    <row r="590" spans="2:16" ht="21.75">
      <c r="B590" s="167"/>
      <c r="C590" s="167"/>
      <c r="D590" s="16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</row>
    <row r="591" spans="2:16" ht="21.75">
      <c r="B591" s="167"/>
      <c r="C591" s="167"/>
      <c r="D591" s="16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</row>
    <row r="592" spans="2:16" ht="21.75">
      <c r="B592" s="167"/>
      <c r="C592" s="167"/>
      <c r="D592" s="16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</row>
    <row r="593" spans="2:16" ht="21.75">
      <c r="B593" s="167"/>
      <c r="C593" s="167"/>
      <c r="D593" s="16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</row>
    <row r="594" spans="2:16" ht="21.75">
      <c r="B594" s="167"/>
      <c r="C594" s="167"/>
      <c r="D594" s="16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</row>
    <row r="595" spans="2:16" ht="21.75">
      <c r="B595" s="167"/>
      <c r="C595" s="167"/>
      <c r="D595" s="16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</row>
    <row r="596" spans="2:16" ht="21.75">
      <c r="B596" s="167"/>
      <c r="C596" s="167"/>
      <c r="D596" s="16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</row>
    <row r="597" spans="2:16" ht="21.75">
      <c r="B597" s="167"/>
      <c r="C597" s="167"/>
      <c r="D597" s="16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</row>
    <row r="598" spans="2:16" ht="21.75">
      <c r="B598" s="167"/>
      <c r="C598" s="167"/>
      <c r="D598" s="16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</row>
    <row r="599" spans="2:16" ht="21.75">
      <c r="B599" s="167"/>
      <c r="C599" s="167"/>
      <c r="D599" s="16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</row>
    <row r="600" spans="2:16" ht="21.75">
      <c r="B600" s="167"/>
      <c r="C600" s="167"/>
      <c r="D600" s="16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</row>
    <row r="601" spans="2:16" ht="21.75">
      <c r="B601" s="167"/>
      <c r="C601" s="167"/>
      <c r="D601" s="16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</row>
    <row r="602" spans="2:16" ht="21.75">
      <c r="B602" s="167"/>
      <c r="C602" s="167"/>
      <c r="D602" s="16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</row>
    <row r="603" spans="2:16" ht="21.75">
      <c r="B603" s="167"/>
      <c r="C603" s="167"/>
      <c r="D603" s="16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</row>
    <row r="604" spans="2:16" ht="21.75">
      <c r="B604" s="167"/>
      <c r="C604" s="167"/>
      <c r="D604" s="16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</row>
    <row r="605" spans="2:16" ht="21.75">
      <c r="B605" s="167"/>
      <c r="C605" s="167"/>
      <c r="D605" s="16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</row>
    <row r="606" spans="2:16" ht="21.75">
      <c r="B606" s="167"/>
      <c r="C606" s="167"/>
      <c r="D606" s="16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</row>
    <row r="607" spans="2:16" ht="21.75">
      <c r="B607" s="167"/>
      <c r="C607" s="167"/>
      <c r="D607" s="16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</row>
    <row r="608" spans="2:16" ht="21.75">
      <c r="B608" s="167"/>
      <c r="C608" s="167"/>
      <c r="D608" s="16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</row>
    <row r="609" spans="2:16" ht="21.75">
      <c r="B609" s="167"/>
      <c r="C609" s="167"/>
      <c r="D609" s="16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</row>
    <row r="610" spans="2:16" ht="21.75">
      <c r="B610" s="167"/>
      <c r="C610" s="167"/>
      <c r="D610" s="16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</row>
    <row r="611" spans="2:16" ht="21.75">
      <c r="B611" s="167"/>
      <c r="C611" s="167"/>
      <c r="D611" s="16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</row>
    <row r="612" spans="2:16" ht="21.75">
      <c r="B612" s="167"/>
      <c r="C612" s="167"/>
      <c r="D612" s="16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</row>
    <row r="613" spans="2:16" ht="21.75">
      <c r="B613" s="167"/>
      <c r="C613" s="167"/>
      <c r="D613" s="16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</row>
    <row r="614" spans="2:16" ht="21.75">
      <c r="B614" s="167"/>
      <c r="C614" s="167"/>
      <c r="D614" s="16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</row>
    <row r="615" spans="2:16" ht="21.75">
      <c r="B615" s="167"/>
      <c r="C615" s="167"/>
      <c r="D615" s="16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</row>
    <row r="616" spans="2:16" ht="21.75">
      <c r="B616" s="167"/>
      <c r="C616" s="167"/>
      <c r="D616" s="16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</row>
    <row r="617" spans="2:16" ht="21.75">
      <c r="B617" s="167"/>
      <c r="C617" s="167"/>
      <c r="D617" s="16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</row>
    <row r="618" spans="2:16" ht="21.75">
      <c r="B618" s="167"/>
      <c r="C618" s="167"/>
      <c r="D618" s="16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</row>
    <row r="619" spans="2:16" ht="21.75">
      <c r="B619" s="167"/>
      <c r="C619" s="167"/>
      <c r="D619" s="16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</row>
    <row r="620" spans="2:16" ht="21.75">
      <c r="B620" s="167"/>
      <c r="C620" s="167"/>
      <c r="D620" s="16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</row>
    <row r="621" spans="2:16" ht="21.75">
      <c r="B621" s="167"/>
      <c r="C621" s="167"/>
      <c r="D621" s="16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</row>
    <row r="622" spans="2:16" ht="21.75">
      <c r="B622" s="167"/>
      <c r="C622" s="167"/>
      <c r="D622" s="16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</row>
    <row r="623" spans="2:16" ht="21.75">
      <c r="B623" s="167"/>
      <c r="C623" s="167"/>
      <c r="D623" s="16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</row>
    <row r="624" spans="2:16" ht="21.75">
      <c r="B624" s="167"/>
      <c r="C624" s="167"/>
      <c r="D624" s="16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</row>
    <row r="625" spans="2:16" ht="21.75">
      <c r="B625" s="167"/>
      <c r="C625" s="167"/>
      <c r="D625" s="16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</row>
    <row r="626" spans="2:16" ht="21.75">
      <c r="B626" s="167"/>
      <c r="C626" s="167"/>
      <c r="D626" s="16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</row>
    <row r="627" spans="2:16" ht="21.75">
      <c r="B627" s="167"/>
      <c r="C627" s="167"/>
      <c r="D627" s="16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</row>
    <row r="628" spans="2:16" ht="21.75">
      <c r="B628" s="167"/>
      <c r="C628" s="167"/>
      <c r="D628" s="16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</row>
    <row r="629" spans="2:16" ht="21.75">
      <c r="B629" s="167"/>
      <c r="C629" s="167"/>
      <c r="D629" s="16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</row>
    <row r="630" spans="2:16" ht="21.75">
      <c r="B630" s="167"/>
      <c r="C630" s="167"/>
      <c r="D630" s="16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</row>
    <row r="631" spans="2:16" ht="21.75">
      <c r="B631" s="167"/>
      <c r="C631" s="167"/>
      <c r="D631" s="16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</row>
    <row r="632" spans="2:16" ht="21.75">
      <c r="B632" s="167"/>
      <c r="C632" s="167"/>
      <c r="D632" s="16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</row>
    <row r="633" spans="2:16" ht="21.75">
      <c r="B633" s="167"/>
      <c r="C633" s="167"/>
      <c r="D633" s="16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</row>
    <row r="634" spans="2:16" ht="21.75">
      <c r="B634" s="167"/>
      <c r="C634" s="167"/>
      <c r="D634" s="16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</row>
    <row r="635" spans="2:16" ht="21.75">
      <c r="B635" s="167"/>
      <c r="C635" s="167"/>
      <c r="D635" s="16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</row>
    <row r="636" spans="2:16" ht="21.75">
      <c r="B636" s="167"/>
      <c r="C636" s="167"/>
      <c r="D636" s="16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</row>
    <row r="637" spans="2:16" ht="21.75">
      <c r="B637" s="167"/>
      <c r="C637" s="167"/>
      <c r="D637" s="16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</row>
    <row r="638" spans="2:16" ht="21.75">
      <c r="B638" s="167"/>
      <c r="C638" s="167"/>
      <c r="D638" s="16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</row>
    <row r="639" spans="2:16" ht="21.75">
      <c r="B639" s="167"/>
      <c r="C639" s="167"/>
      <c r="D639" s="16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</row>
    <row r="640" spans="2:16" ht="21.75">
      <c r="B640" s="167"/>
      <c r="C640" s="167"/>
      <c r="D640" s="16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</row>
    <row r="641" spans="2:16" ht="21.75">
      <c r="B641" s="167"/>
      <c r="C641" s="167"/>
      <c r="D641" s="16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</row>
    <row r="642" spans="2:16" ht="21.75">
      <c r="B642" s="167"/>
      <c r="C642" s="167"/>
      <c r="D642" s="16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</row>
    <row r="643" spans="2:16" ht="21.75">
      <c r="B643" s="167"/>
      <c r="C643" s="167"/>
      <c r="D643" s="16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</row>
    <row r="644" spans="2:16" ht="21.75">
      <c r="B644" s="167"/>
      <c r="C644" s="167"/>
      <c r="D644" s="16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</row>
    <row r="645" spans="2:16" ht="21.75">
      <c r="B645" s="167"/>
      <c r="C645" s="167"/>
      <c r="D645" s="16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</row>
    <row r="646" spans="2:16" ht="21.75">
      <c r="B646" s="167"/>
      <c r="C646" s="167"/>
      <c r="D646" s="16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</row>
    <row r="647" spans="2:16" ht="21.75">
      <c r="B647" s="167"/>
      <c r="C647" s="167"/>
      <c r="D647" s="16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</row>
    <row r="648" spans="2:16" ht="21.75">
      <c r="B648" s="167"/>
      <c r="C648" s="167"/>
      <c r="D648" s="16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</row>
    <row r="649" spans="2:16" ht="21.75">
      <c r="B649" s="167"/>
      <c r="C649" s="167"/>
      <c r="D649" s="16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</row>
    <row r="650" spans="2:16" ht="21.75">
      <c r="B650" s="167"/>
      <c r="C650" s="167"/>
      <c r="D650" s="16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</row>
    <row r="651" spans="2:16" ht="21.75">
      <c r="B651" s="167"/>
      <c r="C651" s="167"/>
      <c r="D651" s="16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</row>
    <row r="652" spans="2:16" ht="21.75">
      <c r="B652" s="167"/>
      <c r="C652" s="167"/>
      <c r="D652" s="16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</row>
    <row r="653" spans="2:16" ht="21.75">
      <c r="B653" s="167"/>
      <c r="C653" s="167"/>
      <c r="D653" s="16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</row>
    <row r="654" spans="2:16" ht="21.75">
      <c r="B654" s="167"/>
      <c r="C654" s="167"/>
      <c r="D654" s="16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</row>
    <row r="655" spans="2:16" ht="21.75">
      <c r="B655" s="167"/>
      <c r="C655" s="167"/>
      <c r="D655" s="16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</row>
    <row r="656" spans="2:16" ht="21.75">
      <c r="B656" s="167"/>
      <c r="C656" s="167"/>
      <c r="D656" s="16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</row>
    <row r="657" spans="2:16" ht="21.75">
      <c r="B657" s="167"/>
      <c r="C657" s="167"/>
      <c r="D657" s="16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</row>
    <row r="658" spans="2:16" ht="21.75">
      <c r="B658" s="167"/>
      <c r="C658" s="167"/>
      <c r="D658" s="16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</row>
    <row r="659" spans="2:16" ht="21.75">
      <c r="B659" s="167"/>
      <c r="C659" s="167"/>
      <c r="D659" s="16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</row>
    <row r="660" spans="2:16" ht="21.75">
      <c r="B660" s="167"/>
      <c r="C660" s="167"/>
      <c r="D660" s="16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</row>
    <row r="661" spans="2:16" ht="21.75">
      <c r="B661" s="167"/>
      <c r="C661" s="167"/>
      <c r="D661" s="16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</row>
    <row r="662" spans="2:16" ht="21.75">
      <c r="B662" s="167"/>
      <c r="C662" s="167"/>
      <c r="D662" s="16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</row>
    <row r="663" spans="2:16" ht="21.75">
      <c r="B663" s="167"/>
      <c r="C663" s="167"/>
      <c r="D663" s="16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</row>
    <row r="664" spans="2:16" ht="21.75">
      <c r="B664" s="167"/>
      <c r="C664" s="167"/>
      <c r="D664" s="16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</row>
    <row r="665" spans="2:16" ht="21.75">
      <c r="B665" s="167"/>
      <c r="C665" s="167"/>
      <c r="D665" s="16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</row>
    <row r="666" spans="2:16" ht="21.75">
      <c r="B666" s="167"/>
      <c r="C666" s="167"/>
      <c r="D666" s="16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</row>
    <row r="667" spans="2:16" ht="21.75">
      <c r="B667" s="167"/>
      <c r="C667" s="167"/>
      <c r="D667" s="16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</row>
    <row r="668" spans="2:16" ht="21.75">
      <c r="B668" s="167"/>
      <c r="C668" s="167"/>
      <c r="D668" s="16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</row>
    <row r="669" spans="2:16" ht="21.75">
      <c r="B669" s="167"/>
      <c r="C669" s="167"/>
      <c r="D669" s="16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</row>
    <row r="670" spans="2:16" ht="21.75">
      <c r="B670" s="167"/>
      <c r="C670" s="167"/>
      <c r="D670" s="16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</row>
    <row r="671" spans="2:16" ht="21.75">
      <c r="B671" s="167"/>
      <c r="C671" s="167"/>
      <c r="D671" s="16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</row>
    <row r="672" spans="2:16" ht="21.75">
      <c r="B672" s="167"/>
      <c r="C672" s="167"/>
      <c r="D672" s="16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</row>
    <row r="673" spans="2:16" ht="21.75">
      <c r="B673" s="167"/>
      <c r="C673" s="167"/>
      <c r="D673" s="16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</row>
    <row r="674" spans="2:16" ht="21.75">
      <c r="B674" s="167"/>
      <c r="C674" s="167"/>
      <c r="D674" s="16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</row>
    <row r="675" spans="2:16" ht="21.75">
      <c r="B675" s="167"/>
      <c r="C675" s="167"/>
      <c r="D675" s="16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</row>
    <row r="676" spans="2:16" ht="21.75">
      <c r="B676" s="167"/>
      <c r="C676" s="167"/>
      <c r="D676" s="16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</row>
    <row r="677" spans="2:16" ht="21.75">
      <c r="B677" s="167"/>
      <c r="C677" s="167"/>
      <c r="D677" s="16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</row>
    <row r="678" spans="2:16" ht="21.75">
      <c r="B678" s="167"/>
      <c r="C678" s="167"/>
      <c r="D678" s="16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</row>
    <row r="679" spans="2:16" ht="21.75">
      <c r="B679" s="167"/>
      <c r="C679" s="167"/>
      <c r="D679" s="16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</row>
    <row r="680" spans="2:16" ht="21.75">
      <c r="B680" s="167"/>
      <c r="C680" s="167"/>
      <c r="D680" s="16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</row>
    <row r="681" spans="2:16" ht="21.75">
      <c r="B681" s="167"/>
      <c r="C681" s="167"/>
      <c r="D681" s="16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</row>
    <row r="682" spans="2:16" ht="21.75">
      <c r="B682" s="167"/>
      <c r="C682" s="167"/>
      <c r="D682" s="16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</row>
    <row r="683" spans="2:16" ht="21.75">
      <c r="B683" s="167"/>
      <c r="C683" s="167"/>
      <c r="D683" s="16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</row>
    <row r="684" spans="2:16" ht="21.75">
      <c r="B684" s="167"/>
      <c r="C684" s="167"/>
      <c r="D684" s="16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</row>
    <row r="685" spans="2:16" ht="21.75">
      <c r="B685" s="167"/>
      <c r="C685" s="167"/>
      <c r="D685" s="16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</row>
    <row r="686" spans="2:16" ht="21.75">
      <c r="B686" s="167"/>
      <c r="C686" s="167"/>
      <c r="D686" s="16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</row>
    <row r="687" spans="2:16" ht="21.75">
      <c r="B687" s="167"/>
      <c r="C687" s="167"/>
      <c r="D687" s="16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</row>
    <row r="688" spans="2:16" ht="21.75">
      <c r="B688" s="167"/>
      <c r="C688" s="167"/>
      <c r="D688" s="16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</row>
    <row r="689" spans="2:16" ht="21.75">
      <c r="B689" s="167"/>
      <c r="C689" s="167"/>
      <c r="D689" s="16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</row>
    <row r="690" spans="2:16" ht="21.75">
      <c r="B690" s="167"/>
      <c r="C690" s="167"/>
      <c r="D690" s="16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</row>
    <row r="691" spans="2:16" ht="21.75">
      <c r="B691" s="167"/>
      <c r="C691" s="167"/>
      <c r="D691" s="16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</row>
    <row r="692" spans="2:16" ht="21.75">
      <c r="B692" s="167"/>
      <c r="C692" s="167"/>
      <c r="D692" s="16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</row>
    <row r="693" spans="2:16" ht="21.75">
      <c r="B693" s="167"/>
      <c r="C693" s="167"/>
      <c r="D693" s="16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</row>
    <row r="694" spans="2:16" ht="21.75">
      <c r="B694" s="167"/>
      <c r="C694" s="167"/>
      <c r="D694" s="16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</row>
    <row r="695" spans="2:16" ht="21.75">
      <c r="B695" s="167"/>
      <c r="C695" s="167"/>
      <c r="D695" s="16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</row>
    <row r="696" spans="2:16" ht="21.75">
      <c r="B696" s="167"/>
      <c r="C696" s="167"/>
      <c r="D696" s="16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</row>
    <row r="697" spans="2:16" ht="21.75">
      <c r="B697" s="167"/>
      <c r="C697" s="167"/>
      <c r="D697" s="16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</row>
    <row r="698" spans="2:16" ht="21.75">
      <c r="B698" s="167"/>
      <c r="C698" s="167"/>
      <c r="D698" s="16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</row>
    <row r="699" spans="2:16" ht="21.75">
      <c r="B699" s="167"/>
      <c r="C699" s="167"/>
      <c r="D699" s="16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</row>
    <row r="700" spans="2:16" ht="21.75">
      <c r="B700" s="167"/>
      <c r="C700" s="167"/>
      <c r="D700" s="16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</row>
    <row r="701" spans="2:16" ht="21.75">
      <c r="B701" s="167"/>
      <c r="C701" s="167"/>
      <c r="D701" s="16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</row>
    <row r="702" spans="2:16" ht="21.75">
      <c r="B702" s="167"/>
      <c r="C702" s="167"/>
      <c r="D702" s="16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</row>
    <row r="703" spans="2:16" ht="21.75">
      <c r="B703" s="167"/>
      <c r="C703" s="167"/>
      <c r="D703" s="16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</row>
    <row r="704" spans="2:16" ht="21.75">
      <c r="B704" s="167"/>
      <c r="C704" s="167"/>
      <c r="D704" s="16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</row>
    <row r="705" spans="2:16" ht="21.75">
      <c r="B705" s="167"/>
      <c r="C705" s="167"/>
      <c r="D705" s="16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</row>
    <row r="706" spans="2:16" ht="21.75">
      <c r="B706" s="167"/>
      <c r="C706" s="167"/>
      <c r="D706" s="16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</row>
    <row r="707" spans="2:16" ht="21.75">
      <c r="B707" s="167"/>
      <c r="C707" s="167"/>
      <c r="D707" s="16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</row>
    <row r="708" spans="2:16" ht="21.75">
      <c r="B708" s="167"/>
      <c r="C708" s="167"/>
      <c r="D708" s="16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</row>
    <row r="709" spans="2:16" ht="21.75">
      <c r="B709" s="167"/>
      <c r="C709" s="167"/>
      <c r="D709" s="16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</row>
    <row r="710" spans="2:16" ht="21.75">
      <c r="B710" s="167"/>
      <c r="C710" s="167"/>
      <c r="D710" s="16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</row>
    <row r="711" spans="2:16" ht="21.75">
      <c r="B711" s="167"/>
      <c r="C711" s="167"/>
      <c r="D711" s="16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</row>
    <row r="712" spans="2:16" ht="21.75">
      <c r="B712" s="167"/>
      <c r="C712" s="167"/>
      <c r="D712" s="16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</row>
    <row r="713" spans="2:16" ht="21.75">
      <c r="B713" s="167"/>
      <c r="C713" s="167"/>
      <c r="D713" s="16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</row>
    <row r="714" spans="2:16" ht="21.75">
      <c r="B714" s="167"/>
      <c r="C714" s="167"/>
      <c r="D714" s="16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</row>
    <row r="715" spans="2:16" ht="21.75">
      <c r="B715" s="167"/>
      <c r="C715" s="167"/>
      <c r="D715" s="16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</row>
    <row r="716" spans="2:16" ht="21.75">
      <c r="B716" s="167"/>
      <c r="C716" s="167"/>
      <c r="D716" s="16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</row>
    <row r="717" spans="2:16" ht="21.75">
      <c r="B717" s="167"/>
      <c r="C717" s="167"/>
      <c r="D717" s="16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</row>
    <row r="718" spans="2:16" ht="21.75">
      <c r="B718" s="167"/>
      <c r="C718" s="167"/>
      <c r="D718" s="16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</row>
    <row r="719" spans="2:16" ht="21.75">
      <c r="B719" s="167"/>
      <c r="C719" s="167"/>
      <c r="D719" s="16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</row>
    <row r="720" spans="2:16" ht="21.75">
      <c r="B720" s="167"/>
      <c r="C720" s="167"/>
      <c r="D720" s="16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</row>
    <row r="721" spans="2:16" ht="21.75">
      <c r="B721" s="167"/>
      <c r="C721" s="167"/>
      <c r="D721" s="16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</row>
    <row r="722" spans="2:16" ht="21.75">
      <c r="B722" s="167"/>
      <c r="C722" s="167"/>
      <c r="D722" s="16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</row>
    <row r="723" spans="2:16" ht="21.75">
      <c r="B723" s="167"/>
      <c r="C723" s="167"/>
      <c r="D723" s="16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</row>
    <row r="724" spans="2:16" ht="21.75">
      <c r="B724" s="167"/>
      <c r="C724" s="167"/>
      <c r="D724" s="16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</row>
    <row r="725" spans="2:16" ht="21.75">
      <c r="B725" s="167"/>
      <c r="C725" s="167"/>
      <c r="D725" s="16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</row>
    <row r="726" spans="2:16" ht="21.75">
      <c r="B726" s="167"/>
      <c r="C726" s="167"/>
      <c r="D726" s="16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</row>
    <row r="727" spans="2:16" ht="21.75">
      <c r="B727" s="167"/>
      <c r="C727" s="167"/>
      <c r="D727" s="16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</row>
    <row r="728" spans="2:16" ht="21.75">
      <c r="B728" s="167"/>
      <c r="C728" s="167"/>
      <c r="D728" s="16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</row>
    <row r="729" spans="2:16" ht="21.75">
      <c r="B729" s="167"/>
      <c r="C729" s="167"/>
      <c r="D729" s="16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</row>
    <row r="730" spans="2:16" ht="21.75">
      <c r="B730" s="167"/>
      <c r="C730" s="167"/>
      <c r="D730" s="16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</row>
    <row r="731" spans="2:16" ht="21.75">
      <c r="B731" s="167"/>
      <c r="C731" s="167"/>
      <c r="D731" s="16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</row>
    <row r="732" spans="2:16" ht="21.75">
      <c r="B732" s="167"/>
      <c r="C732" s="167"/>
      <c r="D732" s="16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</row>
    <row r="733" spans="2:16" ht="21.75">
      <c r="B733" s="167"/>
      <c r="C733" s="167"/>
      <c r="D733" s="16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</row>
    <row r="734" spans="2:16" ht="21.75">
      <c r="B734" s="167"/>
      <c r="C734" s="167"/>
      <c r="D734" s="16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</row>
    <row r="735" spans="2:16" ht="21.75">
      <c r="B735" s="167"/>
      <c r="C735" s="167"/>
      <c r="D735" s="16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</row>
    <row r="736" spans="2:16" ht="21.75">
      <c r="B736" s="167"/>
      <c r="C736" s="167"/>
      <c r="D736" s="16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</row>
    <row r="737" spans="2:16" ht="21.75">
      <c r="B737" s="167"/>
      <c r="C737" s="167"/>
      <c r="D737" s="16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</row>
    <row r="738" spans="2:16" ht="21.75">
      <c r="B738" s="167"/>
      <c r="C738" s="167"/>
      <c r="D738" s="16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</row>
    <row r="739" spans="2:16" ht="21.75">
      <c r="B739" s="167"/>
      <c r="C739" s="167"/>
      <c r="D739" s="16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</row>
    <row r="740" spans="2:16" ht="21.75">
      <c r="B740" s="167"/>
      <c r="C740" s="167"/>
      <c r="D740" s="16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</row>
    <row r="741" spans="2:16" ht="21.75">
      <c r="B741" s="167"/>
      <c r="C741" s="167"/>
      <c r="D741" s="16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</row>
    <row r="742" spans="2:16" ht="21.75">
      <c r="B742" s="167"/>
      <c r="C742" s="167"/>
      <c r="D742" s="16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</row>
    <row r="743" spans="2:16" ht="21.75">
      <c r="B743" s="167"/>
      <c r="C743" s="167"/>
      <c r="D743" s="16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</row>
    <row r="744" spans="2:16" ht="21.75">
      <c r="B744" s="167"/>
      <c r="C744" s="167"/>
      <c r="D744" s="16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</row>
    <row r="745" spans="2:16" ht="21.75">
      <c r="B745" s="167"/>
      <c r="C745" s="167"/>
      <c r="D745" s="16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</row>
    <row r="746" spans="2:16" ht="21.75">
      <c r="B746" s="167"/>
      <c r="C746" s="167"/>
      <c r="D746" s="16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</row>
    <row r="747" spans="2:16" ht="21.75">
      <c r="B747" s="167"/>
      <c r="C747" s="167"/>
      <c r="D747" s="16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</row>
    <row r="748" spans="2:16" ht="21.75">
      <c r="B748" s="167"/>
      <c r="C748" s="167"/>
      <c r="D748" s="16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</row>
    <row r="749" spans="2:16" ht="21.75">
      <c r="B749" s="167"/>
      <c r="C749" s="167"/>
      <c r="D749" s="168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</row>
    <row r="750" spans="2:16" ht="21.75">
      <c r="B750" s="167"/>
      <c r="C750" s="167"/>
      <c r="D750" s="168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</row>
    <row r="751" spans="2:16" ht="21.75">
      <c r="B751" s="167"/>
      <c r="C751" s="167"/>
      <c r="D751" s="168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</row>
    <row r="752" spans="2:16" ht="21.75">
      <c r="B752" s="167"/>
      <c r="C752" s="167"/>
      <c r="D752" s="168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</row>
    <row r="753" spans="2:16" ht="21.75">
      <c r="B753" s="167"/>
      <c r="C753" s="167"/>
      <c r="D753" s="168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</row>
    <row r="754" spans="2:16" ht="21.75">
      <c r="B754" s="167"/>
      <c r="C754" s="167"/>
      <c r="D754" s="168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</row>
    <row r="755" spans="2:16" ht="21.75">
      <c r="B755" s="167"/>
      <c r="C755" s="167"/>
      <c r="D755" s="168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</row>
    <row r="756" spans="2:16" ht="21.75">
      <c r="B756" s="167"/>
      <c r="C756" s="167"/>
      <c r="D756" s="168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</row>
    <row r="757" spans="2:16" ht="21.75">
      <c r="B757" s="167"/>
      <c r="C757" s="167"/>
      <c r="D757" s="168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</row>
    <row r="758" spans="2:16" ht="21.75">
      <c r="B758" s="167"/>
      <c r="C758" s="167"/>
      <c r="D758" s="16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</row>
    <row r="759" spans="2:16" ht="21.75">
      <c r="B759" s="167"/>
      <c r="C759" s="167"/>
      <c r="D759" s="16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</row>
    <row r="760" spans="2:16" ht="21.75">
      <c r="B760" s="167"/>
      <c r="C760" s="167"/>
      <c r="D760" s="16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</row>
    <row r="761" spans="2:16" ht="21.75">
      <c r="B761" s="167"/>
      <c r="C761" s="167"/>
      <c r="D761" s="16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</row>
    <row r="762" spans="2:16" ht="21.75">
      <c r="B762" s="167"/>
      <c r="C762" s="167"/>
      <c r="D762" s="16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</row>
    <row r="763" spans="2:16" ht="21.75">
      <c r="B763" s="167"/>
      <c r="C763" s="167"/>
      <c r="D763" s="16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</row>
    <row r="764" spans="2:16" ht="21.75">
      <c r="B764" s="167"/>
      <c r="C764" s="167"/>
      <c r="D764" s="16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</row>
    <row r="765" spans="2:16" ht="21.75">
      <c r="B765" s="167"/>
      <c r="C765" s="167"/>
      <c r="D765" s="16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</row>
    <row r="766" spans="2:16" ht="21.75">
      <c r="B766" s="167"/>
      <c r="C766" s="167"/>
      <c r="D766" s="16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</row>
    <row r="767" spans="2:16" ht="21.75">
      <c r="B767" s="167"/>
      <c r="C767" s="167"/>
      <c r="D767" s="16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</row>
    <row r="768" spans="2:16" ht="21.75">
      <c r="B768" s="167"/>
      <c r="C768" s="167"/>
      <c r="D768" s="168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</row>
    <row r="769" spans="2:16" ht="21.75">
      <c r="B769" s="167"/>
      <c r="C769" s="167"/>
      <c r="D769" s="168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</row>
    <row r="770" spans="2:16" ht="21.75">
      <c r="B770" s="167"/>
      <c r="C770" s="167"/>
      <c r="D770" s="168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</row>
    <row r="771" spans="2:16" ht="21.75">
      <c r="B771" s="167"/>
      <c r="C771" s="167"/>
      <c r="D771" s="168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</row>
    <row r="772" spans="2:16" ht="21.75">
      <c r="B772" s="167"/>
      <c r="C772" s="167"/>
      <c r="D772" s="16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</row>
    <row r="773" spans="2:16" ht="21.75">
      <c r="B773" s="167"/>
      <c r="C773" s="167"/>
      <c r="D773" s="16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</row>
    <row r="774" spans="2:16" ht="21.75">
      <c r="B774" s="167"/>
      <c r="C774" s="167"/>
      <c r="D774" s="16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</row>
    <row r="775" spans="2:16" ht="21.75">
      <c r="B775" s="167"/>
      <c r="C775" s="167"/>
      <c r="D775" s="16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</row>
    <row r="776" spans="2:16" ht="21.75">
      <c r="B776" s="167"/>
      <c r="C776" s="167"/>
      <c r="D776" s="16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</row>
    <row r="777" spans="2:16" ht="21.75">
      <c r="B777" s="167"/>
      <c r="C777" s="167"/>
      <c r="D777" s="16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</row>
    <row r="778" spans="2:16" ht="21.75">
      <c r="B778" s="167"/>
      <c r="C778" s="167"/>
      <c r="D778" s="16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</row>
    <row r="779" spans="2:16" ht="21.75">
      <c r="B779" s="167"/>
      <c r="C779" s="167"/>
      <c r="D779" s="16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</row>
    <row r="780" spans="2:16" ht="21.75">
      <c r="B780" s="167"/>
      <c r="C780" s="167"/>
      <c r="D780" s="16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</row>
    <row r="781" spans="2:16" ht="21.75">
      <c r="B781" s="167"/>
      <c r="C781" s="167"/>
      <c r="D781" s="16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</row>
    <row r="782" spans="2:16" ht="21.75">
      <c r="B782" s="167"/>
      <c r="C782" s="167"/>
      <c r="D782" s="16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</row>
    <row r="783" spans="2:16" ht="21.75">
      <c r="B783" s="167"/>
      <c r="C783" s="167"/>
      <c r="D783" s="16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</row>
    <row r="784" spans="2:16" ht="21.75">
      <c r="B784" s="167"/>
      <c r="C784" s="167"/>
      <c r="D784" s="16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</row>
    <row r="785" spans="2:16" ht="21.75">
      <c r="B785" s="167"/>
      <c r="C785" s="167"/>
      <c r="D785" s="16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</row>
    <row r="786" spans="2:16" ht="21.75">
      <c r="B786" s="167"/>
      <c r="C786" s="167"/>
      <c r="D786" s="16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</row>
    <row r="787" spans="2:16" ht="21.75">
      <c r="B787" s="167"/>
      <c r="C787" s="167"/>
      <c r="D787" s="16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</row>
    <row r="788" spans="2:16" ht="21.75">
      <c r="B788" s="167"/>
      <c r="C788" s="167"/>
      <c r="D788" s="16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</row>
    <row r="789" spans="2:16" ht="21.75">
      <c r="B789" s="167"/>
      <c r="C789" s="167"/>
      <c r="D789" s="16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</row>
    <row r="790" spans="2:16" ht="21.75">
      <c r="B790" s="167"/>
      <c r="C790" s="167"/>
      <c r="D790" s="16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</row>
    <row r="791" spans="2:16" ht="21.75">
      <c r="B791" s="167"/>
      <c r="C791" s="167"/>
      <c r="D791" s="16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</row>
    <row r="792" spans="2:16" ht="21.75">
      <c r="B792" s="167"/>
      <c r="C792" s="167"/>
      <c r="D792" s="16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</row>
    <row r="793" spans="2:16" ht="21.75">
      <c r="B793" s="167"/>
      <c r="C793" s="167"/>
      <c r="D793" s="16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</row>
    <row r="794" spans="2:16" ht="21.75">
      <c r="B794" s="167"/>
      <c r="C794" s="167"/>
      <c r="D794" s="16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</row>
    <row r="795" spans="2:16" ht="21.75">
      <c r="B795" s="167"/>
      <c r="C795" s="167"/>
      <c r="D795" s="16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</row>
    <row r="796" spans="2:16" ht="21.75">
      <c r="B796" s="167"/>
      <c r="C796" s="167"/>
      <c r="D796" s="16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</row>
    <row r="797" spans="2:16" ht="21.75">
      <c r="B797" s="167"/>
      <c r="C797" s="167"/>
      <c r="D797" s="16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</row>
    <row r="798" spans="2:16" ht="21.75">
      <c r="B798" s="167"/>
      <c r="C798" s="167"/>
      <c r="D798" s="16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</row>
    <row r="799" spans="2:16" ht="21.75">
      <c r="B799" s="167"/>
      <c r="C799" s="167"/>
      <c r="D799" s="16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</row>
    <row r="800" spans="2:16" ht="21.75">
      <c r="B800" s="167"/>
      <c r="C800" s="167"/>
      <c r="D800" s="16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</row>
    <row r="801" spans="2:16" ht="21.75">
      <c r="B801" s="167"/>
      <c r="C801" s="167"/>
      <c r="D801" s="16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</row>
    <row r="802" spans="2:16" ht="21.75">
      <c r="B802" s="167"/>
      <c r="C802" s="167"/>
      <c r="D802" s="16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</row>
    <row r="803" spans="2:16" ht="21.75">
      <c r="B803" s="167"/>
      <c r="C803" s="167"/>
      <c r="D803" s="16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</row>
    <row r="804" spans="2:16" ht="21.75">
      <c r="B804" s="167"/>
      <c r="C804" s="167"/>
      <c r="D804" s="16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</row>
    <row r="805" spans="2:16" ht="21.75">
      <c r="B805" s="167"/>
      <c r="C805" s="167"/>
      <c r="D805" s="16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</row>
    <row r="806" spans="2:16" ht="21.75">
      <c r="B806" s="167"/>
      <c r="C806" s="167"/>
      <c r="D806" s="16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</row>
    <row r="807" spans="2:16" ht="21.75">
      <c r="B807" s="167"/>
      <c r="C807" s="167"/>
      <c r="D807" s="16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</row>
    <row r="808" spans="2:16" ht="21.75">
      <c r="B808" s="167"/>
      <c r="C808" s="167"/>
      <c r="D808" s="16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</row>
    <row r="809" spans="2:16" ht="21.75">
      <c r="B809" s="167"/>
      <c r="C809" s="167"/>
      <c r="D809" s="16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</row>
    <row r="810" spans="2:16" ht="21.75">
      <c r="B810" s="167"/>
      <c r="C810" s="167"/>
      <c r="D810" s="16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</row>
    <row r="811" spans="2:16" ht="21.75">
      <c r="B811" s="167"/>
      <c r="C811" s="167"/>
      <c r="D811" s="16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</row>
    <row r="812" spans="2:16" ht="21.75">
      <c r="B812" s="167"/>
      <c r="C812" s="167"/>
      <c r="D812" s="16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</row>
    <row r="813" spans="2:16" ht="21.75">
      <c r="B813" s="167"/>
      <c r="C813" s="167"/>
      <c r="D813" s="16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</row>
    <row r="814" spans="2:16" ht="21.75">
      <c r="B814" s="167"/>
      <c r="C814" s="167"/>
      <c r="D814" s="16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</row>
    <row r="815" spans="2:16" ht="21.75">
      <c r="B815" s="167"/>
      <c r="C815" s="167"/>
      <c r="D815" s="16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</row>
    <row r="816" spans="2:16" ht="21.75">
      <c r="B816" s="167"/>
      <c r="C816" s="167"/>
      <c r="D816" s="16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</row>
    <row r="817" spans="2:16" ht="21.75">
      <c r="B817" s="167"/>
      <c r="C817" s="167"/>
      <c r="D817" s="16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</row>
    <row r="818" spans="2:16" ht="21.75">
      <c r="B818" s="167"/>
      <c r="C818" s="167"/>
      <c r="D818" s="16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</row>
    <row r="819" spans="2:16" ht="21.75">
      <c r="B819" s="167"/>
      <c r="C819" s="167"/>
      <c r="D819" s="16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</row>
    <row r="820" spans="2:16" ht="21.75">
      <c r="B820" s="167"/>
      <c r="C820" s="167"/>
      <c r="D820" s="16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</row>
    <row r="821" spans="2:16" ht="21.75">
      <c r="B821" s="167"/>
      <c r="C821" s="167"/>
      <c r="D821" s="16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</row>
    <row r="822" spans="2:16" ht="21.75">
      <c r="B822" s="167"/>
      <c r="C822" s="167"/>
      <c r="D822" s="16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</row>
    <row r="823" spans="2:16" ht="21.75">
      <c r="B823" s="167"/>
      <c r="C823" s="167"/>
      <c r="D823" s="16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</row>
    <row r="824" spans="2:16" ht="21.75">
      <c r="B824" s="167"/>
      <c r="C824" s="167"/>
      <c r="D824" s="16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</row>
    <row r="825" spans="2:16" ht="21.75">
      <c r="B825" s="167"/>
      <c r="C825" s="167"/>
      <c r="D825" s="16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</row>
    <row r="826" spans="2:16" ht="21.75">
      <c r="B826" s="167"/>
      <c r="C826" s="167"/>
      <c r="D826" s="16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</row>
    <row r="827" spans="2:16" ht="21.75">
      <c r="B827" s="167"/>
      <c r="C827" s="167"/>
      <c r="D827" s="16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</row>
    <row r="828" spans="2:16" ht="21.75">
      <c r="B828" s="167"/>
      <c r="C828" s="167"/>
      <c r="D828" s="16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</row>
    <row r="829" spans="2:16" ht="21.75">
      <c r="B829" s="167"/>
      <c r="C829" s="167"/>
      <c r="D829" s="16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</row>
    <row r="830" spans="2:16" ht="21.75">
      <c r="B830" s="167"/>
      <c r="C830" s="167"/>
      <c r="D830" s="16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</row>
    <row r="831" spans="2:16" ht="21.75">
      <c r="B831" s="167"/>
      <c r="C831" s="167"/>
      <c r="D831" s="16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</row>
    <row r="832" spans="2:16" ht="21.75">
      <c r="B832" s="167"/>
      <c r="C832" s="167"/>
      <c r="D832" s="16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</row>
    <row r="833" spans="2:16" ht="21.75">
      <c r="B833" s="167"/>
      <c r="C833" s="167"/>
      <c r="D833" s="16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</row>
    <row r="834" spans="2:16" ht="21.75">
      <c r="B834" s="167"/>
      <c r="C834" s="167"/>
      <c r="D834" s="16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</row>
    <row r="835" spans="2:16" ht="21.75">
      <c r="B835" s="167"/>
      <c r="C835" s="167"/>
      <c r="D835" s="16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</row>
    <row r="836" spans="2:16" ht="21.75">
      <c r="B836" s="167"/>
      <c r="C836" s="167"/>
      <c r="D836" s="16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</row>
    <row r="837" spans="2:16" ht="21.75">
      <c r="B837" s="167"/>
      <c r="C837" s="167"/>
      <c r="D837" s="16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</row>
    <row r="838" spans="2:16" ht="21.75">
      <c r="B838" s="167"/>
      <c r="C838" s="167"/>
      <c r="D838" s="16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</row>
    <row r="839" spans="2:16" ht="21.75">
      <c r="B839" s="167"/>
      <c r="C839" s="167"/>
      <c r="D839" s="16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</row>
    <row r="840" spans="2:16" ht="21.75">
      <c r="B840" s="167"/>
      <c r="C840" s="167"/>
      <c r="D840" s="16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</row>
    <row r="841" spans="2:16" ht="21.75">
      <c r="B841" s="167"/>
      <c r="C841" s="167"/>
      <c r="D841" s="16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</row>
    <row r="842" spans="2:16" ht="21.75">
      <c r="B842" s="167"/>
      <c r="C842" s="167"/>
      <c r="D842" s="16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</row>
    <row r="843" spans="2:16" ht="21.75">
      <c r="B843" s="167"/>
      <c r="C843" s="167"/>
      <c r="D843" s="16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</row>
    <row r="844" spans="2:16" ht="21.75">
      <c r="B844" s="167"/>
      <c r="C844" s="167"/>
      <c r="D844" s="16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</row>
    <row r="845" spans="2:16" ht="21.75">
      <c r="B845" s="167"/>
      <c r="C845" s="167"/>
      <c r="D845" s="16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</row>
    <row r="846" spans="2:16" ht="21.75">
      <c r="B846" s="167"/>
      <c r="C846" s="167"/>
      <c r="D846" s="16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</row>
    <row r="847" spans="2:16" ht="21.75">
      <c r="B847" s="167"/>
      <c r="C847" s="167"/>
      <c r="D847" s="16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</row>
    <row r="848" spans="2:16" ht="21.75">
      <c r="B848" s="167"/>
      <c r="C848" s="167"/>
      <c r="D848" s="16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</row>
    <row r="849" spans="2:16" ht="21.75">
      <c r="B849" s="167"/>
      <c r="C849" s="167"/>
      <c r="D849" s="16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</row>
  </sheetData>
  <sheetProtection/>
  <mergeCells count="5">
    <mergeCell ref="B1:B3"/>
    <mergeCell ref="E1:P1"/>
    <mergeCell ref="E2:H2"/>
    <mergeCell ref="I2:L2"/>
    <mergeCell ref="M2:P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zoomScale="140" zoomScaleNormal="140" zoomScalePageLayoutView="0" workbookViewId="0" topLeftCell="C5">
      <selection activeCell="L51" sqref="L51"/>
    </sheetView>
  </sheetViews>
  <sheetFormatPr defaultColWidth="9.140625" defaultRowHeight="15"/>
  <cols>
    <col min="1" max="1" width="3.421875" style="1" customWidth="1"/>
    <col min="2" max="2" width="19.28125" style="47" customWidth="1"/>
    <col min="3" max="3" width="6.421875" style="1" customWidth="1"/>
    <col min="4" max="5" width="4.8515625" style="1" customWidth="1"/>
    <col min="6" max="6" width="8.8515625" style="1" customWidth="1"/>
    <col min="7" max="12" width="4.57421875" style="1" customWidth="1"/>
    <col min="13" max="13" width="7.57421875" style="1" customWidth="1"/>
    <col min="14" max="15" width="7.00390625" style="1" customWidth="1"/>
    <col min="16" max="16" width="7.421875" style="52" customWidth="1"/>
    <col min="17" max="18" width="7.421875" style="1" customWidth="1"/>
    <col min="19" max="19" width="7.421875" style="116" customWidth="1"/>
    <col min="20" max="16384" width="9.00390625" style="1" customWidth="1"/>
  </cols>
  <sheetData>
    <row r="1" spans="1:19" s="21" customFormat="1" ht="18.75">
      <c r="A1" s="505" t="s">
        <v>68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128"/>
    </row>
    <row r="2" spans="1:19" s="21" customFormat="1" ht="18.75">
      <c r="A2" s="506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128"/>
    </row>
    <row r="3" spans="1:19" s="21" customFormat="1" ht="19.5" thickBot="1">
      <c r="A3" s="506" t="s">
        <v>28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128"/>
    </row>
    <row r="4" spans="1:19" s="21" customFormat="1" ht="15">
      <c r="A4" s="508" t="s">
        <v>1</v>
      </c>
      <c r="B4" s="511" t="s">
        <v>2</v>
      </c>
      <c r="C4" s="23" t="s">
        <v>3</v>
      </c>
      <c r="D4" s="23" t="s">
        <v>4</v>
      </c>
      <c r="E4" s="499" t="s">
        <v>89</v>
      </c>
      <c r="F4" s="501"/>
      <c r="G4" s="499" t="s">
        <v>91</v>
      </c>
      <c r="H4" s="500"/>
      <c r="I4" s="501"/>
      <c r="J4" s="499" t="s">
        <v>93</v>
      </c>
      <c r="K4" s="500"/>
      <c r="L4" s="501"/>
      <c r="M4" s="499" t="s">
        <v>5</v>
      </c>
      <c r="N4" s="500"/>
      <c r="O4" s="501"/>
      <c r="P4" s="499" t="s">
        <v>6</v>
      </c>
      <c r="Q4" s="500"/>
      <c r="R4" s="501"/>
      <c r="S4" s="228"/>
    </row>
    <row r="5" spans="1:19" s="21" customFormat="1" ht="15">
      <c r="A5" s="509"/>
      <c r="B5" s="512"/>
      <c r="C5" s="24"/>
      <c r="D5" s="24"/>
      <c r="E5" s="497" t="s">
        <v>90</v>
      </c>
      <c r="F5" s="498"/>
      <c r="G5" s="497" t="s">
        <v>92</v>
      </c>
      <c r="H5" s="502"/>
      <c r="I5" s="498"/>
      <c r="J5" s="497" t="s">
        <v>94</v>
      </c>
      <c r="K5" s="502"/>
      <c r="L5" s="498"/>
      <c r="M5" s="25"/>
      <c r="N5" s="26"/>
      <c r="O5" s="27"/>
      <c r="P5" s="25"/>
      <c r="Q5" s="26"/>
      <c r="R5" s="26"/>
      <c r="S5" s="229" t="s">
        <v>33</v>
      </c>
    </row>
    <row r="6" spans="1:19" s="21" customFormat="1" ht="15">
      <c r="A6" s="510"/>
      <c r="B6" s="513"/>
      <c r="C6" s="29" t="s">
        <v>7</v>
      </c>
      <c r="D6" s="29" t="s">
        <v>8</v>
      </c>
      <c r="E6" s="30" t="s">
        <v>9</v>
      </c>
      <c r="F6" s="30" t="s">
        <v>32</v>
      </c>
      <c r="G6" s="235">
        <v>2558</v>
      </c>
      <c r="H6" s="235">
        <v>2559</v>
      </c>
      <c r="I6" s="235">
        <v>2560</v>
      </c>
      <c r="J6" s="235">
        <v>2558</v>
      </c>
      <c r="K6" s="235">
        <v>2559</v>
      </c>
      <c r="L6" s="235">
        <v>2560</v>
      </c>
      <c r="M6" s="30">
        <v>2558</v>
      </c>
      <c r="N6" s="30">
        <v>2559</v>
      </c>
      <c r="O6" s="30">
        <v>2560</v>
      </c>
      <c r="P6" s="30">
        <v>2558</v>
      </c>
      <c r="Q6" s="30">
        <v>2559</v>
      </c>
      <c r="R6" s="219">
        <v>2560</v>
      </c>
      <c r="S6" s="230"/>
    </row>
    <row r="7" spans="1:19" s="82" customFormat="1" ht="15.75">
      <c r="A7" s="78"/>
      <c r="B7" s="91" t="s">
        <v>129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25"/>
      <c r="S7" s="80"/>
    </row>
    <row r="8" spans="1:19" ht="15.75">
      <c r="A8" s="9">
        <v>1</v>
      </c>
      <c r="B8" s="17" t="s">
        <v>10</v>
      </c>
      <c r="C8" s="10">
        <v>7</v>
      </c>
      <c r="D8" s="10">
        <v>1</v>
      </c>
      <c r="E8" s="10">
        <v>1</v>
      </c>
      <c r="F8" s="31">
        <f>12*25470</f>
        <v>305640</v>
      </c>
      <c r="G8" s="92">
        <f>SUM(G33)</f>
        <v>0</v>
      </c>
      <c r="H8" s="10" t="s">
        <v>17</v>
      </c>
      <c r="I8" s="10" t="s">
        <v>17</v>
      </c>
      <c r="J8" s="10" t="s">
        <v>17</v>
      </c>
      <c r="K8" s="10" t="s">
        <v>17</v>
      </c>
      <c r="L8" s="10" t="s">
        <v>17</v>
      </c>
      <c r="M8" s="16">
        <v>11880</v>
      </c>
      <c r="N8" s="16">
        <v>12240</v>
      </c>
      <c r="O8" s="16">
        <v>12960</v>
      </c>
      <c r="P8" s="15">
        <f aca="true" t="shared" si="0" ref="P8:P32">+F8+M8</f>
        <v>317520</v>
      </c>
      <c r="Q8" s="16">
        <f>+P8+N8</f>
        <v>329760</v>
      </c>
      <c r="R8" s="83">
        <f>+Q8+O8</f>
        <v>342720</v>
      </c>
      <c r="S8" s="129"/>
    </row>
    <row r="9" spans="1:19" ht="15.75">
      <c r="A9" s="171">
        <v>2</v>
      </c>
      <c r="B9" s="172" t="s">
        <v>23</v>
      </c>
      <c r="C9" s="173">
        <v>6</v>
      </c>
      <c r="D9" s="173">
        <v>1</v>
      </c>
      <c r="E9" s="173">
        <v>1</v>
      </c>
      <c r="F9" s="174">
        <f>19200*12</f>
        <v>230400</v>
      </c>
      <c r="G9" s="173" t="s">
        <v>17</v>
      </c>
      <c r="H9" s="173" t="s">
        <v>17</v>
      </c>
      <c r="I9" s="173" t="s">
        <v>17</v>
      </c>
      <c r="J9" s="173" t="s">
        <v>17</v>
      </c>
      <c r="K9" s="173" t="s">
        <v>17</v>
      </c>
      <c r="L9" s="173" t="s">
        <v>17</v>
      </c>
      <c r="M9" s="175">
        <v>9240</v>
      </c>
      <c r="N9" s="175">
        <v>9720</v>
      </c>
      <c r="O9" s="175">
        <v>10080</v>
      </c>
      <c r="P9" s="15">
        <f t="shared" si="0"/>
        <v>239640</v>
      </c>
      <c r="Q9" s="175">
        <f>+P9+N9</f>
        <v>249360</v>
      </c>
      <c r="R9" s="83">
        <f>+Q9+O9</f>
        <v>259440</v>
      </c>
      <c r="S9" s="178"/>
    </row>
    <row r="10" spans="1:19" ht="15.75">
      <c r="A10" s="9">
        <v>3</v>
      </c>
      <c r="B10" s="172" t="s">
        <v>70</v>
      </c>
      <c r="C10" s="180" t="s">
        <v>19</v>
      </c>
      <c r="D10" s="173">
        <v>1</v>
      </c>
      <c r="E10" s="173">
        <v>1</v>
      </c>
      <c r="F10" s="181">
        <f>12*15290</f>
        <v>183480</v>
      </c>
      <c r="G10" s="173" t="s">
        <v>18</v>
      </c>
      <c r="H10" s="173" t="s">
        <v>18</v>
      </c>
      <c r="I10" s="180" t="s">
        <v>18</v>
      </c>
      <c r="J10" s="173" t="s">
        <v>17</v>
      </c>
      <c r="K10" s="173" t="s">
        <v>17</v>
      </c>
      <c r="L10" s="173" t="s">
        <v>17</v>
      </c>
      <c r="M10" s="175">
        <v>6600</v>
      </c>
      <c r="N10" s="175">
        <v>7320</v>
      </c>
      <c r="O10" s="175">
        <v>7560</v>
      </c>
      <c r="P10" s="15">
        <f t="shared" si="0"/>
        <v>190080</v>
      </c>
      <c r="Q10" s="175">
        <f aca="true" t="shared" si="1" ref="Q10:R23">+P10+N10</f>
        <v>197400</v>
      </c>
      <c r="R10" s="83">
        <f>+Q10+O10</f>
        <v>204960</v>
      </c>
      <c r="S10" s="178"/>
    </row>
    <row r="11" spans="1:19" ht="15.75">
      <c r="A11" s="171">
        <v>4</v>
      </c>
      <c r="B11" s="172" t="s">
        <v>71</v>
      </c>
      <c r="C11" s="173">
        <v>5</v>
      </c>
      <c r="D11" s="173">
        <v>1</v>
      </c>
      <c r="E11" s="173">
        <v>1</v>
      </c>
      <c r="F11" s="182">
        <f>20770*12</f>
        <v>249240</v>
      </c>
      <c r="G11" s="173" t="s">
        <v>17</v>
      </c>
      <c r="H11" s="173" t="s">
        <v>17</v>
      </c>
      <c r="I11" s="173" t="s">
        <v>17</v>
      </c>
      <c r="J11" s="173" t="s">
        <v>17</v>
      </c>
      <c r="K11" s="173" t="s">
        <v>17</v>
      </c>
      <c r="L11" s="173" t="s">
        <v>17</v>
      </c>
      <c r="M11" s="175">
        <v>8760</v>
      </c>
      <c r="N11" s="175">
        <v>8760</v>
      </c>
      <c r="O11" s="175">
        <v>9000</v>
      </c>
      <c r="P11" s="15">
        <f t="shared" si="0"/>
        <v>258000</v>
      </c>
      <c r="Q11" s="16">
        <f t="shared" si="1"/>
        <v>266760</v>
      </c>
      <c r="R11" s="83">
        <f>+Q11+O11</f>
        <v>275760</v>
      </c>
      <c r="S11" s="178"/>
    </row>
    <row r="12" spans="1:19" ht="15.75">
      <c r="A12" s="9">
        <v>5</v>
      </c>
      <c r="B12" s="172" t="s">
        <v>73</v>
      </c>
      <c r="C12" s="173">
        <v>5</v>
      </c>
      <c r="D12" s="173">
        <v>1</v>
      </c>
      <c r="E12" s="173">
        <v>1</v>
      </c>
      <c r="F12" s="182">
        <f>12*19660</f>
        <v>235920</v>
      </c>
      <c r="G12" s="173" t="s">
        <v>17</v>
      </c>
      <c r="H12" s="173" t="s">
        <v>17</v>
      </c>
      <c r="I12" s="173" t="s">
        <v>17</v>
      </c>
      <c r="J12" s="173" t="s">
        <v>17</v>
      </c>
      <c r="K12" s="173" t="s">
        <v>17</v>
      </c>
      <c r="L12" s="173" t="s">
        <v>17</v>
      </c>
      <c r="M12" s="175">
        <v>8880</v>
      </c>
      <c r="N12" s="175">
        <v>8880</v>
      </c>
      <c r="O12" s="175">
        <v>8880</v>
      </c>
      <c r="P12" s="15">
        <f t="shared" si="0"/>
        <v>244800</v>
      </c>
      <c r="Q12" s="175">
        <f t="shared" si="1"/>
        <v>253680</v>
      </c>
      <c r="R12" s="83">
        <f>+Q12+O12</f>
        <v>262560</v>
      </c>
      <c r="S12" s="178"/>
    </row>
    <row r="13" spans="1:19" ht="15.75">
      <c r="A13" s="171">
        <v>6</v>
      </c>
      <c r="B13" s="183" t="s">
        <v>134</v>
      </c>
      <c r="C13" s="173">
        <v>4</v>
      </c>
      <c r="D13" s="173">
        <v>1</v>
      </c>
      <c r="E13" s="173">
        <v>1</v>
      </c>
      <c r="F13" s="182">
        <f>15720*12</f>
        <v>188640</v>
      </c>
      <c r="G13" s="173" t="s">
        <v>17</v>
      </c>
      <c r="H13" s="173" t="s">
        <v>17</v>
      </c>
      <c r="I13" s="173" t="s">
        <v>17</v>
      </c>
      <c r="J13" s="173" t="s">
        <v>17</v>
      </c>
      <c r="K13" s="173"/>
      <c r="L13" s="173"/>
      <c r="M13" s="175">
        <v>7440</v>
      </c>
      <c r="N13" s="175">
        <v>7440</v>
      </c>
      <c r="O13" s="175">
        <v>7320</v>
      </c>
      <c r="P13" s="15">
        <f t="shared" si="0"/>
        <v>196080</v>
      </c>
      <c r="Q13" s="16">
        <f t="shared" si="1"/>
        <v>203520</v>
      </c>
      <c r="R13" s="83">
        <f>+Q13+O13</f>
        <v>210840</v>
      </c>
      <c r="S13" s="178"/>
    </row>
    <row r="14" spans="1:19" ht="15.75">
      <c r="A14" s="171"/>
      <c r="B14" s="185" t="s">
        <v>49</v>
      </c>
      <c r="C14" s="180"/>
      <c r="D14" s="173"/>
      <c r="E14" s="179"/>
      <c r="F14" s="181"/>
      <c r="G14" s="180"/>
      <c r="H14" s="173"/>
      <c r="I14" s="173"/>
      <c r="J14" s="173"/>
      <c r="K14" s="173"/>
      <c r="L14" s="173"/>
      <c r="M14" s="175"/>
      <c r="N14" s="175"/>
      <c r="O14" s="175"/>
      <c r="P14" s="176">
        <f t="shared" si="0"/>
        <v>0</v>
      </c>
      <c r="Q14" s="175">
        <f t="shared" si="1"/>
        <v>0</v>
      </c>
      <c r="R14" s="177">
        <f t="shared" si="1"/>
        <v>0</v>
      </c>
      <c r="S14" s="178"/>
    </row>
    <row r="15" spans="1:19" ht="15.75">
      <c r="A15" s="171">
        <v>8</v>
      </c>
      <c r="B15" s="183" t="s">
        <v>121</v>
      </c>
      <c r="C15" s="180" t="s">
        <v>135</v>
      </c>
      <c r="D15" s="173">
        <v>1</v>
      </c>
      <c r="E15" s="179">
        <v>1</v>
      </c>
      <c r="F15" s="181">
        <f>11230*12</f>
        <v>134760</v>
      </c>
      <c r="G15" s="186" t="s">
        <v>18</v>
      </c>
      <c r="H15" s="186" t="s">
        <v>18</v>
      </c>
      <c r="I15" s="187" t="s">
        <v>18</v>
      </c>
      <c r="J15" s="186" t="s">
        <v>17</v>
      </c>
      <c r="K15" s="186" t="s">
        <v>17</v>
      </c>
      <c r="L15" s="186" t="s">
        <v>17</v>
      </c>
      <c r="M15" s="175">
        <v>4680</v>
      </c>
      <c r="N15" s="175">
        <v>4920</v>
      </c>
      <c r="O15" s="175">
        <v>5160</v>
      </c>
      <c r="P15" s="176">
        <f>+F15+M15</f>
        <v>139440</v>
      </c>
      <c r="Q15" s="175">
        <f>+P15+N15</f>
        <v>144360</v>
      </c>
      <c r="R15" s="177">
        <f>+Q15+O15</f>
        <v>149520</v>
      </c>
      <c r="S15" s="178"/>
    </row>
    <row r="16" spans="1:19" ht="15.75">
      <c r="A16" s="171"/>
      <c r="B16" s="185" t="s">
        <v>54</v>
      </c>
      <c r="C16" s="180"/>
      <c r="D16" s="173"/>
      <c r="E16" s="179"/>
      <c r="F16" s="181"/>
      <c r="G16" s="180"/>
      <c r="H16" s="173"/>
      <c r="I16" s="173"/>
      <c r="J16" s="173"/>
      <c r="K16" s="173"/>
      <c r="L16" s="173"/>
      <c r="M16" s="175"/>
      <c r="N16" s="175"/>
      <c r="O16" s="175"/>
      <c r="P16" s="176">
        <f t="shared" si="0"/>
        <v>0</v>
      </c>
      <c r="Q16" s="175">
        <f t="shared" si="1"/>
        <v>0</v>
      </c>
      <c r="R16" s="177">
        <f t="shared" si="1"/>
        <v>0</v>
      </c>
      <c r="S16" s="178"/>
    </row>
    <row r="17" spans="1:19" ht="15.75">
      <c r="A17" s="171"/>
      <c r="B17" s="231" t="s">
        <v>40</v>
      </c>
      <c r="C17" s="180"/>
      <c r="D17" s="173"/>
      <c r="E17" s="179"/>
      <c r="F17" s="181"/>
      <c r="G17" s="180"/>
      <c r="H17" s="173"/>
      <c r="I17" s="173"/>
      <c r="J17" s="173"/>
      <c r="K17" s="173"/>
      <c r="L17" s="173"/>
      <c r="M17" s="175"/>
      <c r="N17" s="175"/>
      <c r="O17" s="175"/>
      <c r="P17" s="176">
        <f t="shared" si="0"/>
        <v>0</v>
      </c>
      <c r="Q17" s="175">
        <f t="shared" si="1"/>
        <v>0</v>
      </c>
      <c r="R17" s="177">
        <f t="shared" si="1"/>
        <v>0</v>
      </c>
      <c r="S17" s="178"/>
    </row>
    <row r="18" spans="1:19" ht="15.75">
      <c r="A18" s="171">
        <v>11</v>
      </c>
      <c r="B18" s="183" t="s">
        <v>76</v>
      </c>
      <c r="C18" s="180" t="s">
        <v>20</v>
      </c>
      <c r="D18" s="173">
        <v>1</v>
      </c>
      <c r="E18" s="173">
        <v>1</v>
      </c>
      <c r="F18" s="181">
        <f>22490*12</f>
        <v>269880</v>
      </c>
      <c r="G18" s="180" t="s">
        <v>18</v>
      </c>
      <c r="H18" s="173" t="s">
        <v>17</v>
      </c>
      <c r="I18" s="173" t="s">
        <v>17</v>
      </c>
      <c r="J18" s="173" t="s">
        <v>17</v>
      </c>
      <c r="K18" s="173" t="s">
        <v>17</v>
      </c>
      <c r="L18" s="173" t="s">
        <v>17</v>
      </c>
      <c r="M18" s="175">
        <v>10560</v>
      </c>
      <c r="N18" s="175">
        <v>10800</v>
      </c>
      <c r="O18" s="175">
        <v>11040</v>
      </c>
      <c r="P18" s="176">
        <f t="shared" si="0"/>
        <v>280440</v>
      </c>
      <c r="Q18" s="175">
        <f t="shared" si="1"/>
        <v>291240</v>
      </c>
      <c r="R18" s="177">
        <f t="shared" si="1"/>
        <v>302280</v>
      </c>
      <c r="S18" s="178"/>
    </row>
    <row r="19" spans="1:19" ht="15.75">
      <c r="A19" s="171">
        <v>12</v>
      </c>
      <c r="B19" s="172" t="s">
        <v>98</v>
      </c>
      <c r="C19" s="184" t="s">
        <v>21</v>
      </c>
      <c r="D19" s="173">
        <v>1</v>
      </c>
      <c r="E19" s="173">
        <v>1</v>
      </c>
      <c r="F19" s="182">
        <f>16030*12</f>
        <v>192360</v>
      </c>
      <c r="G19" s="180" t="s">
        <v>18</v>
      </c>
      <c r="H19" s="173" t="s">
        <v>17</v>
      </c>
      <c r="I19" s="173" t="s">
        <v>17</v>
      </c>
      <c r="J19" s="173" t="s">
        <v>17</v>
      </c>
      <c r="K19" s="173" t="s">
        <v>17</v>
      </c>
      <c r="L19" s="173" t="s">
        <v>17</v>
      </c>
      <c r="M19" s="175">
        <v>7440</v>
      </c>
      <c r="N19" s="175">
        <v>7440</v>
      </c>
      <c r="O19" s="175">
        <v>7320</v>
      </c>
      <c r="P19" s="176">
        <f t="shared" si="0"/>
        <v>199800</v>
      </c>
      <c r="Q19" s="175">
        <f t="shared" si="1"/>
        <v>207240</v>
      </c>
      <c r="R19" s="177">
        <f t="shared" si="1"/>
        <v>214560</v>
      </c>
      <c r="S19" s="178"/>
    </row>
    <row r="20" spans="1:19" ht="15.75">
      <c r="A20" s="171">
        <v>13</v>
      </c>
      <c r="B20" s="172" t="s">
        <v>77</v>
      </c>
      <c r="C20" s="179" t="s">
        <v>17</v>
      </c>
      <c r="D20" s="173">
        <v>1</v>
      </c>
      <c r="E20" s="179" t="s">
        <v>17</v>
      </c>
      <c r="F20" s="182">
        <v>112200</v>
      </c>
      <c r="G20" s="173" t="s">
        <v>17</v>
      </c>
      <c r="H20" s="173" t="s">
        <v>17</v>
      </c>
      <c r="I20" s="173" t="s">
        <v>17</v>
      </c>
      <c r="J20" s="173" t="s">
        <v>17</v>
      </c>
      <c r="K20" s="173" t="s">
        <v>17</v>
      </c>
      <c r="L20" s="173" t="s">
        <v>17</v>
      </c>
      <c r="M20" s="175">
        <v>4860</v>
      </c>
      <c r="N20" s="175">
        <v>4860</v>
      </c>
      <c r="O20" s="175">
        <v>4860</v>
      </c>
      <c r="P20" s="176">
        <f t="shared" si="0"/>
        <v>117060</v>
      </c>
      <c r="Q20" s="175">
        <f t="shared" si="1"/>
        <v>121920</v>
      </c>
      <c r="R20" s="177">
        <f t="shared" si="1"/>
        <v>126780</v>
      </c>
      <c r="S20" s="178" t="s">
        <v>147</v>
      </c>
    </row>
    <row r="21" spans="1:19" s="2" customFormat="1" ht="15.75">
      <c r="A21" s="171">
        <v>14</v>
      </c>
      <c r="B21" s="172" t="s">
        <v>78</v>
      </c>
      <c r="C21" s="184" t="s">
        <v>127</v>
      </c>
      <c r="D21" s="173">
        <v>1</v>
      </c>
      <c r="E21" s="173">
        <v>1</v>
      </c>
      <c r="F21" s="181">
        <f>10480*12</f>
        <v>125760</v>
      </c>
      <c r="G21" s="180" t="s">
        <v>18</v>
      </c>
      <c r="H21" s="173" t="s">
        <v>17</v>
      </c>
      <c r="I21" s="173" t="s">
        <v>17</v>
      </c>
      <c r="J21" s="173" t="s">
        <v>17</v>
      </c>
      <c r="K21" s="173" t="s">
        <v>17</v>
      </c>
      <c r="L21" s="173" t="s">
        <v>17</v>
      </c>
      <c r="M21" s="175">
        <v>5520</v>
      </c>
      <c r="N21" s="175">
        <v>5760</v>
      </c>
      <c r="O21" s="175">
        <v>6240</v>
      </c>
      <c r="P21" s="176">
        <f t="shared" si="0"/>
        <v>131280</v>
      </c>
      <c r="Q21" s="175">
        <f t="shared" si="1"/>
        <v>137040</v>
      </c>
      <c r="R21" s="177">
        <f t="shared" si="1"/>
        <v>143280</v>
      </c>
      <c r="S21" s="178"/>
    </row>
    <row r="22" spans="1:19" s="4" customFormat="1" ht="15.75">
      <c r="A22" s="171"/>
      <c r="B22" s="185" t="s">
        <v>49</v>
      </c>
      <c r="C22" s="180"/>
      <c r="D22" s="173"/>
      <c r="E22" s="173"/>
      <c r="F22" s="181"/>
      <c r="G22" s="180"/>
      <c r="H22" s="173"/>
      <c r="I22" s="173"/>
      <c r="J22" s="179"/>
      <c r="K22" s="173"/>
      <c r="L22" s="173"/>
      <c r="M22" s="175"/>
      <c r="N22" s="175"/>
      <c r="O22" s="175"/>
      <c r="P22" s="176">
        <f>+M22</f>
        <v>0</v>
      </c>
      <c r="Q22" s="175">
        <f t="shared" si="1"/>
        <v>0</v>
      </c>
      <c r="R22" s="177">
        <f t="shared" si="1"/>
        <v>0</v>
      </c>
      <c r="S22" s="178"/>
    </row>
    <row r="23" spans="1:19" s="4" customFormat="1" ht="15.75">
      <c r="A23" s="171">
        <v>15</v>
      </c>
      <c r="B23" s="183" t="s">
        <v>50</v>
      </c>
      <c r="C23" s="180" t="s">
        <v>135</v>
      </c>
      <c r="D23" s="173">
        <v>1</v>
      </c>
      <c r="E23" s="173">
        <v>1</v>
      </c>
      <c r="F23" s="181">
        <f>10900*12</f>
        <v>130800</v>
      </c>
      <c r="G23" s="180" t="s">
        <v>18</v>
      </c>
      <c r="H23" s="173" t="s">
        <v>17</v>
      </c>
      <c r="I23" s="173" t="s">
        <v>17</v>
      </c>
      <c r="J23" s="173" t="s">
        <v>17</v>
      </c>
      <c r="K23" s="173" t="s">
        <v>17</v>
      </c>
      <c r="L23" s="173" t="s">
        <v>17</v>
      </c>
      <c r="M23" s="175">
        <v>4560</v>
      </c>
      <c r="N23" s="175">
        <v>4800</v>
      </c>
      <c r="O23" s="175">
        <v>4920</v>
      </c>
      <c r="P23" s="176">
        <f t="shared" si="0"/>
        <v>135360</v>
      </c>
      <c r="Q23" s="175">
        <f t="shared" si="1"/>
        <v>140160</v>
      </c>
      <c r="R23" s="177">
        <f t="shared" si="1"/>
        <v>145080</v>
      </c>
      <c r="S23" s="178"/>
    </row>
    <row r="24" spans="1:19" s="4" customFormat="1" ht="15.75">
      <c r="A24" s="171">
        <v>16</v>
      </c>
      <c r="B24" s="183" t="s">
        <v>53</v>
      </c>
      <c r="C24" s="180" t="s">
        <v>135</v>
      </c>
      <c r="D24" s="173">
        <v>1</v>
      </c>
      <c r="E24" s="173">
        <v>1</v>
      </c>
      <c r="F24" s="181">
        <f>12*11230</f>
        <v>134760</v>
      </c>
      <c r="G24" s="180" t="s">
        <v>18</v>
      </c>
      <c r="H24" s="173" t="s">
        <v>17</v>
      </c>
      <c r="I24" s="173" t="s">
        <v>17</v>
      </c>
      <c r="J24" s="173" t="s">
        <v>17</v>
      </c>
      <c r="K24" s="173" t="s">
        <v>17</v>
      </c>
      <c r="L24" s="173" t="s">
        <v>17</v>
      </c>
      <c r="M24" s="175">
        <v>4680</v>
      </c>
      <c r="N24" s="175">
        <v>4920</v>
      </c>
      <c r="O24" s="175">
        <v>5160</v>
      </c>
      <c r="P24" s="176">
        <f t="shared" si="0"/>
        <v>139440</v>
      </c>
      <c r="Q24" s="175">
        <f aca="true" t="shared" si="2" ref="Q24:R32">+P24+N24</f>
        <v>144360</v>
      </c>
      <c r="R24" s="177">
        <f t="shared" si="2"/>
        <v>149520</v>
      </c>
      <c r="S24" s="178"/>
    </row>
    <row r="25" spans="1:19" s="4" customFormat="1" ht="15.75">
      <c r="A25" s="171"/>
      <c r="B25" s="231" t="s">
        <v>42</v>
      </c>
      <c r="C25" s="180"/>
      <c r="D25" s="173"/>
      <c r="E25" s="173"/>
      <c r="F25" s="181"/>
      <c r="G25" s="180"/>
      <c r="H25" s="173"/>
      <c r="I25" s="173"/>
      <c r="J25" s="179"/>
      <c r="K25" s="173"/>
      <c r="L25" s="173"/>
      <c r="M25" s="175"/>
      <c r="N25" s="175"/>
      <c r="O25" s="175"/>
      <c r="P25" s="176">
        <f t="shared" si="0"/>
        <v>0</v>
      </c>
      <c r="Q25" s="175">
        <f t="shared" si="2"/>
        <v>0</v>
      </c>
      <c r="R25" s="177">
        <f t="shared" si="2"/>
        <v>0</v>
      </c>
      <c r="S25" s="178"/>
    </row>
    <row r="26" spans="1:19" ht="15.75">
      <c r="A26" s="171">
        <v>17</v>
      </c>
      <c r="B26" s="189" t="s">
        <v>25</v>
      </c>
      <c r="C26" s="180" t="s">
        <v>20</v>
      </c>
      <c r="D26" s="173">
        <v>1</v>
      </c>
      <c r="E26" s="173">
        <v>1</v>
      </c>
      <c r="F26" s="181">
        <f>21620*12</f>
        <v>259440</v>
      </c>
      <c r="G26" s="173" t="s">
        <v>17</v>
      </c>
      <c r="H26" s="173" t="s">
        <v>17</v>
      </c>
      <c r="I26" s="173" t="s">
        <v>17</v>
      </c>
      <c r="J26" s="173" t="s">
        <v>17</v>
      </c>
      <c r="K26" s="173" t="s">
        <v>17</v>
      </c>
      <c r="L26" s="173" t="s">
        <v>17</v>
      </c>
      <c r="M26" s="175">
        <v>10440</v>
      </c>
      <c r="N26" s="175">
        <v>10560</v>
      </c>
      <c r="O26" s="175">
        <v>10800</v>
      </c>
      <c r="P26" s="176">
        <f t="shared" si="0"/>
        <v>269880</v>
      </c>
      <c r="Q26" s="175">
        <f t="shared" si="2"/>
        <v>280440</v>
      </c>
      <c r="R26" s="177">
        <f t="shared" si="2"/>
        <v>291240</v>
      </c>
      <c r="S26" s="178"/>
    </row>
    <row r="27" spans="1:19" s="3" customFormat="1" ht="15.75">
      <c r="A27" s="171">
        <v>18</v>
      </c>
      <c r="B27" s="175" t="s">
        <v>26</v>
      </c>
      <c r="C27" s="190" t="s">
        <v>17</v>
      </c>
      <c r="D27" s="173">
        <v>1</v>
      </c>
      <c r="E27" s="179" t="s">
        <v>17</v>
      </c>
      <c r="F27" s="181">
        <f>12*11630</f>
        <v>139560</v>
      </c>
      <c r="G27" s="180" t="s">
        <v>18</v>
      </c>
      <c r="H27" s="173" t="s">
        <v>17</v>
      </c>
      <c r="I27" s="173" t="s">
        <v>17</v>
      </c>
      <c r="J27" s="173" t="s">
        <v>17</v>
      </c>
      <c r="K27" s="173" t="s">
        <v>17</v>
      </c>
      <c r="L27" s="173" t="s">
        <v>17</v>
      </c>
      <c r="M27" s="175">
        <v>5520</v>
      </c>
      <c r="N27" s="175">
        <v>5640</v>
      </c>
      <c r="O27" s="175">
        <v>6120</v>
      </c>
      <c r="P27" s="176">
        <f>+F27+M27</f>
        <v>145080</v>
      </c>
      <c r="Q27" s="175">
        <f>+P27+N27</f>
        <v>150720</v>
      </c>
      <c r="R27" s="177">
        <f t="shared" si="2"/>
        <v>156840</v>
      </c>
      <c r="S27" s="191"/>
    </row>
    <row r="28" spans="1:19" ht="15.75">
      <c r="A28" s="171">
        <v>19</v>
      </c>
      <c r="B28" s="192" t="s">
        <v>95</v>
      </c>
      <c r="C28" s="179" t="s">
        <v>17</v>
      </c>
      <c r="D28" s="173">
        <v>1</v>
      </c>
      <c r="E28" s="179" t="s">
        <v>17</v>
      </c>
      <c r="F28" s="174">
        <v>112200</v>
      </c>
      <c r="G28" s="173" t="s">
        <v>17</v>
      </c>
      <c r="H28" s="173" t="s">
        <v>17</v>
      </c>
      <c r="I28" s="173" t="s">
        <v>17</v>
      </c>
      <c r="J28" s="173" t="s">
        <v>17</v>
      </c>
      <c r="K28" s="173" t="s">
        <v>17</v>
      </c>
      <c r="L28" s="173" t="s">
        <v>17</v>
      </c>
      <c r="M28" s="175">
        <v>4860</v>
      </c>
      <c r="N28" s="175">
        <v>4860</v>
      </c>
      <c r="O28" s="175">
        <v>4860</v>
      </c>
      <c r="P28" s="176">
        <f>+F28+M28</f>
        <v>117060</v>
      </c>
      <c r="Q28" s="175">
        <f>+P28+N28</f>
        <v>121920</v>
      </c>
      <c r="R28" s="177">
        <f>+Q28+O28</f>
        <v>126780</v>
      </c>
      <c r="S28" s="178" t="s">
        <v>147</v>
      </c>
    </row>
    <row r="29" spans="1:19" ht="15.75">
      <c r="A29" s="171"/>
      <c r="B29" s="193" t="s">
        <v>54</v>
      </c>
      <c r="C29" s="179"/>
      <c r="D29" s="173"/>
      <c r="E29" s="179"/>
      <c r="F29" s="194"/>
      <c r="G29" s="180"/>
      <c r="H29" s="173"/>
      <c r="I29" s="173"/>
      <c r="J29" s="179"/>
      <c r="K29" s="173"/>
      <c r="L29" s="173"/>
      <c r="M29" s="175"/>
      <c r="N29" s="175"/>
      <c r="O29" s="175"/>
      <c r="P29" s="176">
        <f t="shared" si="0"/>
        <v>0</v>
      </c>
      <c r="Q29" s="175">
        <f t="shared" si="2"/>
        <v>0</v>
      </c>
      <c r="R29" s="177">
        <f t="shared" si="2"/>
        <v>0</v>
      </c>
      <c r="S29" s="178"/>
    </row>
    <row r="30" spans="1:19" ht="15.75">
      <c r="A30" s="171"/>
      <c r="B30" s="232" t="s">
        <v>132</v>
      </c>
      <c r="C30" s="179"/>
      <c r="D30" s="173"/>
      <c r="E30" s="179"/>
      <c r="F30" s="182"/>
      <c r="G30" s="180"/>
      <c r="H30" s="173"/>
      <c r="I30" s="173"/>
      <c r="J30" s="179"/>
      <c r="K30" s="173"/>
      <c r="L30" s="173"/>
      <c r="M30" s="175"/>
      <c r="N30" s="175"/>
      <c r="O30" s="175"/>
      <c r="P30" s="176">
        <f t="shared" si="0"/>
        <v>0</v>
      </c>
      <c r="Q30" s="175">
        <f t="shared" si="2"/>
        <v>0</v>
      </c>
      <c r="R30" s="177">
        <f t="shared" si="2"/>
        <v>0</v>
      </c>
      <c r="S30" s="178"/>
    </row>
    <row r="31" spans="1:19" ht="15.75">
      <c r="A31" s="171">
        <v>23</v>
      </c>
      <c r="B31" s="192" t="s">
        <v>27</v>
      </c>
      <c r="C31" s="179" t="s">
        <v>17</v>
      </c>
      <c r="D31" s="173">
        <v>1</v>
      </c>
      <c r="E31" s="173" t="s">
        <v>17</v>
      </c>
      <c r="F31" s="197">
        <v>278820</v>
      </c>
      <c r="G31" s="173" t="s">
        <v>17</v>
      </c>
      <c r="H31" s="173" t="s">
        <v>17</v>
      </c>
      <c r="I31" s="173" t="s">
        <v>17</v>
      </c>
      <c r="J31" s="173" t="s">
        <v>17</v>
      </c>
      <c r="K31" s="173" t="s">
        <v>17</v>
      </c>
      <c r="L31" s="173" t="s">
        <v>17</v>
      </c>
      <c r="M31" s="176">
        <v>10740</v>
      </c>
      <c r="N31" s="175">
        <v>10740</v>
      </c>
      <c r="O31" s="177">
        <v>10740</v>
      </c>
      <c r="P31" s="176">
        <f>+F31+M31</f>
        <v>289560</v>
      </c>
      <c r="Q31" s="175">
        <f>+P31+N31</f>
        <v>300300</v>
      </c>
      <c r="R31" s="177">
        <f>+Q31+O31</f>
        <v>311040</v>
      </c>
      <c r="S31" s="178" t="s">
        <v>147</v>
      </c>
    </row>
    <row r="32" spans="1:19" ht="16.5" thickBot="1">
      <c r="A32" s="90">
        <v>24</v>
      </c>
      <c r="B32" s="40" t="s">
        <v>79</v>
      </c>
      <c r="C32" s="220" t="s">
        <v>128</v>
      </c>
      <c r="D32" s="41">
        <v>1</v>
      </c>
      <c r="E32" s="41" t="s">
        <v>17</v>
      </c>
      <c r="F32" s="221">
        <f>12*15610</f>
        <v>187320</v>
      </c>
      <c r="G32" s="222" t="s">
        <v>18</v>
      </c>
      <c r="H32" s="41" t="s">
        <v>17</v>
      </c>
      <c r="I32" s="41" t="s">
        <v>17</v>
      </c>
      <c r="J32" s="41" t="s">
        <v>17</v>
      </c>
      <c r="K32" s="41" t="s">
        <v>17</v>
      </c>
      <c r="L32" s="41" t="s">
        <v>17</v>
      </c>
      <c r="M32" s="223">
        <v>7560</v>
      </c>
      <c r="N32" s="223">
        <v>7680</v>
      </c>
      <c r="O32" s="223">
        <v>8040</v>
      </c>
      <c r="P32" s="224">
        <f t="shared" si="0"/>
        <v>194880</v>
      </c>
      <c r="Q32" s="223">
        <f t="shared" si="2"/>
        <v>202560</v>
      </c>
      <c r="R32" s="225">
        <f t="shared" si="2"/>
        <v>210600</v>
      </c>
      <c r="S32" s="226"/>
    </row>
    <row r="33" spans="1:19" s="206" customFormat="1" ht="15.75">
      <c r="A33" s="198" t="s">
        <v>80</v>
      </c>
      <c r="B33" s="199" t="s">
        <v>69</v>
      </c>
      <c r="C33" s="200"/>
      <c r="D33" s="201">
        <f>SUM(D8:D32)</f>
        <v>18</v>
      </c>
      <c r="E33" s="201">
        <f>SUM(E8:E32)</f>
        <v>13</v>
      </c>
      <c r="F33" s="202">
        <f>SUM(F8:F32)</f>
        <v>3471180</v>
      </c>
      <c r="G33" s="203"/>
      <c r="H33" s="203"/>
      <c r="I33" s="203"/>
      <c r="J33" s="203"/>
      <c r="K33" s="203"/>
      <c r="L33" s="203"/>
      <c r="M33" s="204">
        <f aca="true" t="shared" si="3" ref="M33:R33">SUM(M8:M32)</f>
        <v>134220</v>
      </c>
      <c r="N33" s="204">
        <f t="shared" si="3"/>
        <v>137340</v>
      </c>
      <c r="O33" s="204">
        <f t="shared" si="3"/>
        <v>141060</v>
      </c>
      <c r="P33" s="202">
        <f t="shared" si="3"/>
        <v>3605400</v>
      </c>
      <c r="Q33" s="202">
        <f t="shared" si="3"/>
        <v>3742740</v>
      </c>
      <c r="R33" s="202">
        <f t="shared" si="3"/>
        <v>3883800</v>
      </c>
      <c r="S33" s="205"/>
    </row>
    <row r="34" spans="1:19" s="206" customFormat="1" ht="17.25">
      <c r="A34" s="198" t="s">
        <v>81</v>
      </c>
      <c r="B34" s="207" t="s">
        <v>85</v>
      </c>
      <c r="C34" s="208"/>
      <c r="D34" s="173"/>
      <c r="E34" s="173"/>
      <c r="F34" s="208"/>
      <c r="G34" s="208"/>
      <c r="H34" s="208"/>
      <c r="I34" s="208"/>
      <c r="J34" s="208"/>
      <c r="K34" s="208"/>
      <c r="L34" s="208"/>
      <c r="M34" s="209"/>
      <c r="N34" s="209"/>
      <c r="O34" s="209"/>
      <c r="P34" s="211">
        <f>+P33*0.2</f>
        <v>721080</v>
      </c>
      <c r="Q34" s="211">
        <f>+Q33*0.2</f>
        <v>748548</v>
      </c>
      <c r="R34" s="211">
        <f>+R33*0.2</f>
        <v>776760</v>
      </c>
      <c r="S34" s="205"/>
    </row>
    <row r="35" spans="1:19" s="206" customFormat="1" ht="17.25">
      <c r="A35" s="198" t="s">
        <v>82</v>
      </c>
      <c r="B35" s="207" t="s">
        <v>87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9"/>
      <c r="N35" s="209"/>
      <c r="O35" s="209"/>
      <c r="P35" s="210">
        <f>SUM(P33:P34)</f>
        <v>4326480</v>
      </c>
      <c r="Q35" s="210">
        <f>SUM(Q33:Q34)</f>
        <v>4491288</v>
      </c>
      <c r="R35" s="210">
        <f>SUM(R33:R34)</f>
        <v>4660560</v>
      </c>
      <c r="S35" s="205"/>
    </row>
    <row r="36" spans="1:19" s="206" customFormat="1" ht="16.5" thickBot="1">
      <c r="A36" s="214" t="s">
        <v>83</v>
      </c>
      <c r="B36" s="215" t="s">
        <v>88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27">
        <f>+P35*100/P37</f>
        <v>36.999016547654676</v>
      </c>
      <c r="Q36" s="227">
        <f>+Q35*100/Q37</f>
        <v>36.57944279178298</v>
      </c>
      <c r="R36" s="227">
        <f>+R35*100/R37</f>
        <v>36.15055634431478</v>
      </c>
      <c r="S36" s="205"/>
    </row>
    <row r="37" spans="1:18" ht="18.75">
      <c r="A37" s="7"/>
      <c r="B37" s="5" t="s">
        <v>148</v>
      </c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236"/>
      <c r="P37" s="237">
        <v>11693500</v>
      </c>
      <c r="Q37" s="238">
        <f>+P37*5/100+P37</f>
        <v>12278175</v>
      </c>
      <c r="R37" s="238">
        <f>+Q37*5/100+Q37</f>
        <v>12892083.75</v>
      </c>
    </row>
    <row r="38" spans="1:18" ht="18.75">
      <c r="A38" s="7"/>
      <c r="B38" s="6"/>
      <c r="C38" s="6"/>
      <c r="D38" s="6"/>
      <c r="E38" s="6"/>
      <c r="F38" s="7"/>
      <c r="G38" s="7"/>
      <c r="H38" s="7"/>
      <c r="I38" s="7"/>
      <c r="J38" s="7"/>
      <c r="K38" s="7"/>
      <c r="L38" s="43"/>
      <c r="M38" s="7"/>
      <c r="N38" s="7"/>
      <c r="O38" s="7"/>
      <c r="P38" s="239" t="s">
        <v>174</v>
      </c>
      <c r="Q38" s="239" t="s">
        <v>175</v>
      </c>
      <c r="R38" s="239" t="s">
        <v>176</v>
      </c>
    </row>
    <row r="39" spans="1:18" ht="18.75">
      <c r="A39" s="7"/>
      <c r="B39" s="8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44"/>
      <c r="Q39" s="7"/>
      <c r="R39" s="7"/>
    </row>
    <row r="40" spans="1:18" ht="18.75">
      <c r="A40" s="7"/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44"/>
      <c r="Q40" s="7"/>
      <c r="R40" s="7"/>
    </row>
    <row r="41" spans="1:18" ht="18.75">
      <c r="A41" s="7"/>
      <c r="B41" s="7"/>
      <c r="C41" s="45"/>
      <c r="D41" s="7"/>
      <c r="E41" s="7"/>
      <c r="F41" s="7"/>
      <c r="G41" s="7"/>
      <c r="H41" s="7"/>
      <c r="I41" s="7"/>
      <c r="J41" s="7"/>
      <c r="K41" s="7"/>
      <c r="L41" s="7"/>
      <c r="M41" s="45"/>
      <c r="N41" s="7"/>
      <c r="O41" s="7"/>
      <c r="P41" s="46"/>
      <c r="Q41" s="7"/>
      <c r="R41" s="7"/>
    </row>
    <row r="43" spans="15:17" ht="15.75">
      <c r="O43" s="4"/>
      <c r="P43" s="48"/>
      <c r="Q43" s="4"/>
    </row>
    <row r="44" spans="15:18" ht="15.75">
      <c r="O44" s="4"/>
      <c r="P44" s="49"/>
      <c r="Q44" s="49"/>
      <c r="R44" s="49"/>
    </row>
    <row r="45" spans="15:17" ht="15.75">
      <c r="O45" s="4"/>
      <c r="P45" s="50"/>
      <c r="Q45" s="4"/>
    </row>
    <row r="46" spans="15:17" ht="15.75">
      <c r="O46" s="4"/>
      <c r="P46" s="51"/>
      <c r="Q46" s="4"/>
    </row>
  </sheetData>
  <sheetProtection/>
  <mergeCells count="13">
    <mergeCell ref="E5:F5"/>
    <mergeCell ref="G5:I5"/>
    <mergeCell ref="J5:L5"/>
    <mergeCell ref="A1:R1"/>
    <mergeCell ref="A2:R2"/>
    <mergeCell ref="A3:R3"/>
    <mergeCell ref="A4:A6"/>
    <mergeCell ref="B4:B6"/>
    <mergeCell ref="E4:F4"/>
    <mergeCell ref="G4:I4"/>
    <mergeCell ref="J4:L4"/>
    <mergeCell ref="M4:O4"/>
    <mergeCell ref="P4:R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zoomScale="140" zoomScaleNormal="140" zoomScalePageLayoutView="0" workbookViewId="0" topLeftCell="A13">
      <selection activeCell="L51" sqref="L51"/>
    </sheetView>
  </sheetViews>
  <sheetFormatPr defaultColWidth="9.140625" defaultRowHeight="15"/>
  <cols>
    <col min="1" max="1" width="3.421875" style="1" customWidth="1"/>
    <col min="2" max="2" width="19.28125" style="47" customWidth="1"/>
    <col min="3" max="3" width="6.421875" style="1" customWidth="1"/>
    <col min="4" max="5" width="4.8515625" style="1" customWidth="1"/>
    <col min="6" max="6" width="8.8515625" style="1" customWidth="1"/>
    <col min="7" max="12" width="5.00390625" style="1" customWidth="1"/>
    <col min="13" max="13" width="7.57421875" style="1" customWidth="1"/>
    <col min="14" max="15" width="7.00390625" style="1" customWidth="1"/>
    <col min="16" max="16" width="7.421875" style="52" customWidth="1"/>
    <col min="17" max="18" width="7.421875" style="1" customWidth="1"/>
    <col min="19" max="19" width="7.421875" style="116" customWidth="1"/>
    <col min="20" max="16384" width="9.00390625" style="1" customWidth="1"/>
  </cols>
  <sheetData>
    <row r="1" spans="1:19" s="21" customFormat="1" ht="18.75">
      <c r="A1" s="505" t="s">
        <v>68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128"/>
    </row>
    <row r="2" spans="1:19" s="21" customFormat="1" ht="18.75">
      <c r="A2" s="506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128"/>
    </row>
    <row r="3" spans="1:19" s="21" customFormat="1" ht="19.5" thickBot="1">
      <c r="A3" s="506" t="s">
        <v>28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128"/>
    </row>
    <row r="4" spans="1:19" s="21" customFormat="1" ht="15">
      <c r="A4" s="508" t="s">
        <v>1</v>
      </c>
      <c r="B4" s="511" t="s">
        <v>2</v>
      </c>
      <c r="C4" s="23" t="s">
        <v>3</v>
      </c>
      <c r="D4" s="23" t="s">
        <v>4</v>
      </c>
      <c r="E4" s="499" t="s">
        <v>89</v>
      </c>
      <c r="F4" s="501"/>
      <c r="G4" s="499" t="s">
        <v>91</v>
      </c>
      <c r="H4" s="500"/>
      <c r="I4" s="501"/>
      <c r="J4" s="499" t="s">
        <v>93</v>
      </c>
      <c r="K4" s="500"/>
      <c r="L4" s="501"/>
      <c r="M4" s="117" t="s">
        <v>5</v>
      </c>
      <c r="N4" s="126"/>
      <c r="O4" s="127"/>
      <c r="P4" s="499" t="s">
        <v>6</v>
      </c>
      <c r="Q4" s="500"/>
      <c r="R4" s="500"/>
      <c r="S4" s="228"/>
    </row>
    <row r="5" spans="1:19" s="21" customFormat="1" ht="15">
      <c r="A5" s="509"/>
      <c r="B5" s="512"/>
      <c r="C5" s="24"/>
      <c r="D5" s="24"/>
      <c r="E5" s="497" t="s">
        <v>90</v>
      </c>
      <c r="F5" s="498"/>
      <c r="G5" s="497" t="s">
        <v>92</v>
      </c>
      <c r="H5" s="502"/>
      <c r="I5" s="498"/>
      <c r="J5" s="497" t="s">
        <v>94</v>
      </c>
      <c r="K5" s="502"/>
      <c r="L5" s="498"/>
      <c r="M5" s="25"/>
      <c r="N5" s="26"/>
      <c r="O5" s="27"/>
      <c r="P5" s="25"/>
      <c r="Q5" s="26"/>
      <c r="R5" s="26"/>
      <c r="S5" s="229" t="s">
        <v>33</v>
      </c>
    </row>
    <row r="6" spans="1:19" s="21" customFormat="1" ht="15">
      <c r="A6" s="510"/>
      <c r="B6" s="513"/>
      <c r="C6" s="29" t="s">
        <v>7</v>
      </c>
      <c r="D6" s="29" t="s">
        <v>8</v>
      </c>
      <c r="E6" s="30" t="s">
        <v>9</v>
      </c>
      <c r="F6" s="30" t="s">
        <v>32</v>
      </c>
      <c r="G6" s="30">
        <v>2558</v>
      </c>
      <c r="H6" s="30">
        <v>2559</v>
      </c>
      <c r="I6" s="30">
        <v>2560</v>
      </c>
      <c r="J6" s="30">
        <v>2558</v>
      </c>
      <c r="K6" s="30">
        <v>2559</v>
      </c>
      <c r="L6" s="30">
        <v>2560</v>
      </c>
      <c r="M6" s="30">
        <v>2558</v>
      </c>
      <c r="N6" s="30">
        <v>2559</v>
      </c>
      <c r="O6" s="30">
        <v>2560</v>
      </c>
      <c r="P6" s="30">
        <v>2558</v>
      </c>
      <c r="Q6" s="30">
        <v>2559</v>
      </c>
      <c r="R6" s="219">
        <v>2560</v>
      </c>
      <c r="S6" s="230"/>
    </row>
    <row r="7" spans="1:19" s="82" customFormat="1" ht="15.75">
      <c r="A7" s="78"/>
      <c r="B7" s="91" t="s">
        <v>129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25"/>
      <c r="S7" s="80"/>
    </row>
    <row r="8" spans="1:19" ht="15.75">
      <c r="A8" s="9">
        <v>1</v>
      </c>
      <c r="B8" s="17" t="s">
        <v>10</v>
      </c>
      <c r="C8" s="10">
        <v>7</v>
      </c>
      <c r="D8" s="10">
        <v>1</v>
      </c>
      <c r="E8" s="10">
        <v>1</v>
      </c>
      <c r="F8" s="31">
        <f>12*25470</f>
        <v>305640</v>
      </c>
      <c r="G8" s="92">
        <f>SUM(G43)</f>
        <v>0</v>
      </c>
      <c r="H8" s="10" t="s">
        <v>17</v>
      </c>
      <c r="I8" s="10" t="s">
        <v>17</v>
      </c>
      <c r="J8" s="10" t="s">
        <v>17</v>
      </c>
      <c r="K8" s="10" t="s">
        <v>17</v>
      </c>
      <c r="L8" s="10" t="s">
        <v>17</v>
      </c>
      <c r="M8" s="16">
        <v>11880</v>
      </c>
      <c r="N8" s="16">
        <v>12240</v>
      </c>
      <c r="O8" s="16">
        <v>12960</v>
      </c>
      <c r="P8" s="15">
        <f>+F8+M8</f>
        <v>317520</v>
      </c>
      <c r="Q8" s="16">
        <f>+P8+N8</f>
        <v>329760</v>
      </c>
      <c r="R8" s="83">
        <f>+Q8+O8</f>
        <v>342720</v>
      </c>
      <c r="S8" s="129"/>
    </row>
    <row r="9" spans="1:19" ht="15.75">
      <c r="A9" s="171">
        <v>2</v>
      </c>
      <c r="B9" s="172" t="s">
        <v>23</v>
      </c>
      <c r="C9" s="173">
        <v>6</v>
      </c>
      <c r="D9" s="173">
        <v>1</v>
      </c>
      <c r="E9" s="173">
        <v>1</v>
      </c>
      <c r="F9" s="174">
        <f>19200*12</f>
        <v>230400</v>
      </c>
      <c r="G9" s="173" t="s">
        <v>17</v>
      </c>
      <c r="H9" s="173" t="s">
        <v>17</v>
      </c>
      <c r="I9" s="173" t="s">
        <v>17</v>
      </c>
      <c r="J9" s="173" t="s">
        <v>17</v>
      </c>
      <c r="K9" s="173" t="s">
        <v>17</v>
      </c>
      <c r="L9" s="173" t="s">
        <v>17</v>
      </c>
      <c r="M9" s="175">
        <v>9240</v>
      </c>
      <c r="N9" s="175">
        <v>9720</v>
      </c>
      <c r="O9" s="175">
        <v>10080</v>
      </c>
      <c r="P9" s="15">
        <f aca="true" t="shared" si="0" ref="P9:P16">+F9+M9</f>
        <v>239640</v>
      </c>
      <c r="Q9" s="175">
        <f>+P9+N9</f>
        <v>249360</v>
      </c>
      <c r="R9" s="83">
        <f aca="true" t="shared" si="1" ref="R9:R16">+Q9+O9</f>
        <v>259440</v>
      </c>
      <c r="S9" s="178"/>
    </row>
    <row r="10" spans="1:19" ht="15.75">
      <c r="A10" s="171">
        <v>3</v>
      </c>
      <c r="B10" s="172" t="s">
        <v>72</v>
      </c>
      <c r="C10" s="179" t="s">
        <v>17</v>
      </c>
      <c r="D10" s="173">
        <v>1</v>
      </c>
      <c r="E10" s="179" t="s">
        <v>17</v>
      </c>
      <c r="F10" s="174">
        <v>278820</v>
      </c>
      <c r="G10" s="173" t="s">
        <v>17</v>
      </c>
      <c r="H10" s="173" t="s">
        <v>17</v>
      </c>
      <c r="I10" s="173" t="s">
        <v>17</v>
      </c>
      <c r="J10" s="173" t="s">
        <v>17</v>
      </c>
      <c r="K10" s="173" t="s">
        <v>17</v>
      </c>
      <c r="L10" s="173" t="s">
        <v>17</v>
      </c>
      <c r="M10" s="175">
        <v>10740</v>
      </c>
      <c r="N10" s="175">
        <v>10740</v>
      </c>
      <c r="O10" s="175">
        <v>10740</v>
      </c>
      <c r="P10" s="15">
        <f t="shared" si="0"/>
        <v>289560</v>
      </c>
      <c r="Q10" s="16">
        <f aca="true" t="shared" si="2" ref="Q10:Q16">+P10+N10</f>
        <v>300300</v>
      </c>
      <c r="R10" s="83">
        <f t="shared" si="1"/>
        <v>311040</v>
      </c>
      <c r="S10" s="178" t="s">
        <v>147</v>
      </c>
    </row>
    <row r="11" spans="1:19" ht="15.75">
      <c r="A11" s="171">
        <v>4</v>
      </c>
      <c r="B11" s="172" t="s">
        <v>70</v>
      </c>
      <c r="C11" s="180" t="s">
        <v>19</v>
      </c>
      <c r="D11" s="173">
        <v>1</v>
      </c>
      <c r="E11" s="173">
        <v>1</v>
      </c>
      <c r="F11" s="181">
        <f>12*15290</f>
        <v>183480</v>
      </c>
      <c r="G11" s="173" t="s">
        <v>18</v>
      </c>
      <c r="H11" s="173" t="s">
        <v>18</v>
      </c>
      <c r="I11" s="180" t="s">
        <v>18</v>
      </c>
      <c r="J11" s="173" t="s">
        <v>17</v>
      </c>
      <c r="K11" s="173" t="s">
        <v>17</v>
      </c>
      <c r="L11" s="173" t="s">
        <v>17</v>
      </c>
      <c r="M11" s="175">
        <v>6600</v>
      </c>
      <c r="N11" s="175">
        <v>7320</v>
      </c>
      <c r="O11" s="175">
        <v>7560</v>
      </c>
      <c r="P11" s="15">
        <f t="shared" si="0"/>
        <v>190080</v>
      </c>
      <c r="Q11" s="175">
        <f t="shared" si="2"/>
        <v>197400</v>
      </c>
      <c r="R11" s="83">
        <f t="shared" si="1"/>
        <v>204960</v>
      </c>
      <c r="S11" s="178"/>
    </row>
    <row r="12" spans="1:19" ht="15.75">
      <c r="A12" s="171">
        <v>5</v>
      </c>
      <c r="B12" s="172" t="s">
        <v>71</v>
      </c>
      <c r="C12" s="173">
        <v>5</v>
      </c>
      <c r="D12" s="173">
        <v>1</v>
      </c>
      <c r="E12" s="173">
        <v>1</v>
      </c>
      <c r="F12" s="182">
        <f>20770*12</f>
        <v>249240</v>
      </c>
      <c r="G12" s="173" t="s">
        <v>17</v>
      </c>
      <c r="H12" s="173" t="s">
        <v>17</v>
      </c>
      <c r="I12" s="173" t="s">
        <v>17</v>
      </c>
      <c r="J12" s="173" t="s">
        <v>17</v>
      </c>
      <c r="K12" s="173" t="s">
        <v>17</v>
      </c>
      <c r="L12" s="173" t="s">
        <v>17</v>
      </c>
      <c r="M12" s="175">
        <v>8760</v>
      </c>
      <c r="N12" s="175">
        <v>8760</v>
      </c>
      <c r="O12" s="175">
        <v>9000</v>
      </c>
      <c r="P12" s="15">
        <f t="shared" si="0"/>
        <v>258000</v>
      </c>
      <c r="Q12" s="16">
        <f t="shared" si="2"/>
        <v>266760</v>
      </c>
      <c r="R12" s="83">
        <f t="shared" si="1"/>
        <v>275760</v>
      </c>
      <c r="S12" s="178"/>
    </row>
    <row r="13" spans="1:19" ht="15.75">
      <c r="A13" s="171">
        <v>6</v>
      </c>
      <c r="B13" s="172" t="s">
        <v>73</v>
      </c>
      <c r="C13" s="173">
        <v>5</v>
      </c>
      <c r="D13" s="173">
        <v>1</v>
      </c>
      <c r="E13" s="173">
        <v>1</v>
      </c>
      <c r="F13" s="182">
        <f>12*19660</f>
        <v>235920</v>
      </c>
      <c r="G13" s="173" t="s">
        <v>17</v>
      </c>
      <c r="H13" s="173" t="s">
        <v>17</v>
      </c>
      <c r="I13" s="173" t="s">
        <v>17</v>
      </c>
      <c r="J13" s="173" t="s">
        <v>17</v>
      </c>
      <c r="K13" s="173" t="s">
        <v>17</v>
      </c>
      <c r="L13" s="173" t="s">
        <v>17</v>
      </c>
      <c r="M13" s="175">
        <v>8880</v>
      </c>
      <c r="N13" s="175">
        <v>8880</v>
      </c>
      <c r="O13" s="175">
        <v>8880</v>
      </c>
      <c r="P13" s="15">
        <f t="shared" si="0"/>
        <v>244800</v>
      </c>
      <c r="Q13" s="175">
        <f t="shared" si="2"/>
        <v>253680</v>
      </c>
      <c r="R13" s="83">
        <f t="shared" si="1"/>
        <v>262560</v>
      </c>
      <c r="S13" s="178"/>
    </row>
    <row r="14" spans="1:19" ht="15.75">
      <c r="A14" s="171">
        <v>7</v>
      </c>
      <c r="B14" s="183" t="s">
        <v>134</v>
      </c>
      <c r="C14" s="173">
        <v>4</v>
      </c>
      <c r="D14" s="173">
        <v>1</v>
      </c>
      <c r="E14" s="173">
        <v>1</v>
      </c>
      <c r="F14" s="182">
        <f>15720*12</f>
        <v>188640</v>
      </c>
      <c r="G14" s="173" t="s">
        <v>17</v>
      </c>
      <c r="H14" s="173" t="s">
        <v>17</v>
      </c>
      <c r="I14" s="173" t="s">
        <v>17</v>
      </c>
      <c r="J14" s="173" t="s">
        <v>17</v>
      </c>
      <c r="K14" s="173"/>
      <c r="L14" s="173"/>
      <c r="M14" s="175">
        <v>7440</v>
      </c>
      <c r="N14" s="175">
        <v>7440</v>
      </c>
      <c r="O14" s="175">
        <v>7320</v>
      </c>
      <c r="P14" s="15">
        <f t="shared" si="0"/>
        <v>196080</v>
      </c>
      <c r="Q14" s="16">
        <f t="shared" si="2"/>
        <v>203520</v>
      </c>
      <c r="R14" s="83">
        <f t="shared" si="1"/>
        <v>210840</v>
      </c>
      <c r="S14" s="178"/>
    </row>
    <row r="15" spans="1:19" ht="15.75">
      <c r="A15" s="171">
        <v>8</v>
      </c>
      <c r="B15" s="183" t="s">
        <v>74</v>
      </c>
      <c r="C15" s="184" t="s">
        <v>17</v>
      </c>
      <c r="D15" s="173">
        <v>1</v>
      </c>
      <c r="E15" s="179" t="s">
        <v>17</v>
      </c>
      <c r="F15" s="174">
        <v>112200</v>
      </c>
      <c r="G15" s="180" t="s">
        <v>18</v>
      </c>
      <c r="H15" s="173" t="s">
        <v>17</v>
      </c>
      <c r="I15" s="173" t="s">
        <v>17</v>
      </c>
      <c r="J15" s="173" t="s">
        <v>17</v>
      </c>
      <c r="K15" s="173" t="s">
        <v>17</v>
      </c>
      <c r="L15" s="173" t="s">
        <v>17</v>
      </c>
      <c r="M15" s="175">
        <v>4860</v>
      </c>
      <c r="N15" s="175">
        <v>4860</v>
      </c>
      <c r="O15" s="175">
        <v>4860</v>
      </c>
      <c r="P15" s="15">
        <f t="shared" si="0"/>
        <v>117060</v>
      </c>
      <c r="Q15" s="175">
        <f t="shared" si="2"/>
        <v>121920</v>
      </c>
      <c r="R15" s="83">
        <f t="shared" si="1"/>
        <v>126780</v>
      </c>
      <c r="S15" s="178" t="s">
        <v>147</v>
      </c>
    </row>
    <row r="16" spans="1:19" ht="15.75">
      <c r="A16" s="171">
        <v>9</v>
      </c>
      <c r="B16" s="172" t="s">
        <v>75</v>
      </c>
      <c r="C16" s="184" t="s">
        <v>17</v>
      </c>
      <c r="D16" s="173">
        <v>1</v>
      </c>
      <c r="E16" s="179" t="s">
        <v>17</v>
      </c>
      <c r="F16" s="174">
        <v>93840</v>
      </c>
      <c r="G16" s="180" t="s">
        <v>18</v>
      </c>
      <c r="H16" s="173" t="s">
        <v>17</v>
      </c>
      <c r="I16" s="173" t="s">
        <v>17</v>
      </c>
      <c r="J16" s="173" t="s">
        <v>17</v>
      </c>
      <c r="K16" s="173" t="s">
        <v>17</v>
      </c>
      <c r="L16" s="173" t="s">
        <v>17</v>
      </c>
      <c r="M16" s="175">
        <v>3780</v>
      </c>
      <c r="N16" s="175">
        <v>3780</v>
      </c>
      <c r="O16" s="175">
        <v>3780</v>
      </c>
      <c r="P16" s="15">
        <f t="shared" si="0"/>
        <v>97620</v>
      </c>
      <c r="Q16" s="16">
        <f t="shared" si="2"/>
        <v>101400</v>
      </c>
      <c r="R16" s="83">
        <f t="shared" si="1"/>
        <v>105180</v>
      </c>
      <c r="S16" s="178" t="s">
        <v>147</v>
      </c>
    </row>
    <row r="17" spans="1:19" ht="15.75">
      <c r="A17" s="171"/>
      <c r="B17" s="185" t="s">
        <v>49</v>
      </c>
      <c r="C17" s="180"/>
      <c r="D17" s="173"/>
      <c r="E17" s="179"/>
      <c r="F17" s="181"/>
      <c r="G17" s="180"/>
      <c r="H17" s="173"/>
      <c r="I17" s="173"/>
      <c r="J17" s="173"/>
      <c r="K17" s="173"/>
      <c r="L17" s="173"/>
      <c r="M17" s="175"/>
      <c r="N17" s="175"/>
      <c r="O17" s="175"/>
      <c r="P17" s="176">
        <f aca="true" t="shared" si="3" ref="P17:P42">+F17+M17</f>
        <v>0</v>
      </c>
      <c r="Q17" s="175">
        <f aca="true" t="shared" si="4" ref="Q17:R23">+P17+N17</f>
        <v>0</v>
      </c>
      <c r="R17" s="177">
        <f t="shared" si="4"/>
        <v>0</v>
      </c>
      <c r="S17" s="178"/>
    </row>
    <row r="18" spans="1:19" ht="15.75">
      <c r="A18" s="171">
        <v>10</v>
      </c>
      <c r="B18" s="183" t="s">
        <v>121</v>
      </c>
      <c r="C18" s="180" t="s">
        <v>135</v>
      </c>
      <c r="D18" s="173">
        <v>1</v>
      </c>
      <c r="E18" s="179">
        <v>1</v>
      </c>
      <c r="F18" s="181">
        <f>11230*12</f>
        <v>134760</v>
      </c>
      <c r="G18" s="186" t="s">
        <v>18</v>
      </c>
      <c r="H18" s="186" t="s">
        <v>18</v>
      </c>
      <c r="I18" s="187" t="s">
        <v>18</v>
      </c>
      <c r="J18" s="186" t="s">
        <v>17</v>
      </c>
      <c r="K18" s="186" t="s">
        <v>17</v>
      </c>
      <c r="L18" s="186" t="s">
        <v>17</v>
      </c>
      <c r="M18" s="175">
        <v>4680</v>
      </c>
      <c r="N18" s="175">
        <v>4920</v>
      </c>
      <c r="O18" s="175">
        <v>5160</v>
      </c>
      <c r="P18" s="176">
        <f t="shared" si="3"/>
        <v>139440</v>
      </c>
      <c r="Q18" s="175">
        <f t="shared" si="4"/>
        <v>144360</v>
      </c>
      <c r="R18" s="177">
        <f t="shared" si="4"/>
        <v>149520</v>
      </c>
      <c r="S18" s="178"/>
    </row>
    <row r="19" spans="1:19" ht="15.75">
      <c r="A19" s="171"/>
      <c r="B19" s="185" t="s">
        <v>54</v>
      </c>
      <c r="C19" s="180"/>
      <c r="D19" s="173"/>
      <c r="E19" s="179"/>
      <c r="F19" s="181"/>
      <c r="G19" s="180"/>
      <c r="H19" s="173"/>
      <c r="I19" s="173"/>
      <c r="J19" s="173"/>
      <c r="K19" s="173"/>
      <c r="L19" s="173"/>
      <c r="M19" s="175"/>
      <c r="N19" s="175"/>
      <c r="O19" s="175"/>
      <c r="P19" s="176">
        <f t="shared" si="3"/>
        <v>0</v>
      </c>
      <c r="Q19" s="175">
        <f t="shared" si="4"/>
        <v>0</v>
      </c>
      <c r="R19" s="177">
        <f t="shared" si="4"/>
        <v>0</v>
      </c>
      <c r="S19" s="178"/>
    </row>
    <row r="20" spans="1:19" ht="15.75">
      <c r="A20" s="171">
        <v>11</v>
      </c>
      <c r="B20" s="183" t="s">
        <v>130</v>
      </c>
      <c r="C20" s="180" t="s">
        <v>136</v>
      </c>
      <c r="D20" s="173">
        <v>1</v>
      </c>
      <c r="E20" s="179">
        <v>1</v>
      </c>
      <c r="F20" s="181">
        <f>12*9000</f>
        <v>108000</v>
      </c>
      <c r="G20" s="186" t="s">
        <v>18</v>
      </c>
      <c r="H20" s="186" t="s">
        <v>18</v>
      </c>
      <c r="I20" s="187" t="s">
        <v>18</v>
      </c>
      <c r="J20" s="186" t="s">
        <v>17</v>
      </c>
      <c r="K20" s="186" t="s">
        <v>17</v>
      </c>
      <c r="L20" s="186" t="s">
        <v>17</v>
      </c>
      <c r="M20" s="175">
        <v>0</v>
      </c>
      <c r="N20" s="175">
        <v>0</v>
      </c>
      <c r="O20" s="175">
        <v>0</v>
      </c>
      <c r="P20" s="176">
        <f t="shared" si="3"/>
        <v>108000</v>
      </c>
      <c r="Q20" s="175">
        <f t="shared" si="4"/>
        <v>108000</v>
      </c>
      <c r="R20" s="177">
        <f t="shared" si="4"/>
        <v>108000</v>
      </c>
      <c r="S20" s="178"/>
    </row>
    <row r="21" spans="1:19" ht="15.75">
      <c r="A21" s="171">
        <v>12</v>
      </c>
      <c r="B21" s="183" t="s">
        <v>58</v>
      </c>
      <c r="C21" s="180" t="s">
        <v>136</v>
      </c>
      <c r="D21" s="173">
        <v>1</v>
      </c>
      <c r="E21" s="179">
        <v>1</v>
      </c>
      <c r="F21" s="181">
        <f>12*9000</f>
        <v>108000</v>
      </c>
      <c r="G21" s="173" t="s">
        <v>17</v>
      </c>
      <c r="H21" s="173" t="s">
        <v>17</v>
      </c>
      <c r="I21" s="173" t="s">
        <v>17</v>
      </c>
      <c r="J21" s="173" t="s">
        <v>17</v>
      </c>
      <c r="K21" s="173" t="s">
        <v>17</v>
      </c>
      <c r="L21" s="173" t="s">
        <v>17</v>
      </c>
      <c r="M21" s="175">
        <v>0</v>
      </c>
      <c r="N21" s="175">
        <v>0</v>
      </c>
      <c r="O21" s="175">
        <v>0</v>
      </c>
      <c r="P21" s="176">
        <f t="shared" si="3"/>
        <v>108000</v>
      </c>
      <c r="Q21" s="175">
        <f t="shared" si="4"/>
        <v>108000</v>
      </c>
      <c r="R21" s="177">
        <f t="shared" si="4"/>
        <v>108000</v>
      </c>
      <c r="S21" s="178"/>
    </row>
    <row r="22" spans="1:19" ht="15.75">
      <c r="A22" s="171">
        <v>13</v>
      </c>
      <c r="B22" s="183" t="s">
        <v>131</v>
      </c>
      <c r="C22" s="180" t="s">
        <v>136</v>
      </c>
      <c r="D22" s="173">
        <v>1</v>
      </c>
      <c r="E22" s="179">
        <v>1</v>
      </c>
      <c r="F22" s="181">
        <f>12*9000</f>
        <v>108000</v>
      </c>
      <c r="G22" s="173" t="s">
        <v>17</v>
      </c>
      <c r="H22" s="173" t="s">
        <v>17</v>
      </c>
      <c r="I22" s="173" t="s">
        <v>17</v>
      </c>
      <c r="J22" s="173" t="s">
        <v>17</v>
      </c>
      <c r="K22" s="173" t="s">
        <v>17</v>
      </c>
      <c r="L22" s="173" t="s">
        <v>17</v>
      </c>
      <c r="M22" s="175">
        <v>0</v>
      </c>
      <c r="N22" s="175">
        <v>0</v>
      </c>
      <c r="O22" s="175">
        <v>0</v>
      </c>
      <c r="P22" s="176">
        <f t="shared" si="3"/>
        <v>108000</v>
      </c>
      <c r="Q22" s="175">
        <f t="shared" si="4"/>
        <v>108000</v>
      </c>
      <c r="R22" s="177">
        <f t="shared" si="4"/>
        <v>108000</v>
      </c>
      <c r="S22" s="178" t="s">
        <v>147</v>
      </c>
    </row>
    <row r="23" spans="1:19" ht="15.75">
      <c r="A23" s="171"/>
      <c r="B23" s="231" t="s">
        <v>40</v>
      </c>
      <c r="C23" s="180"/>
      <c r="D23" s="173"/>
      <c r="E23" s="179"/>
      <c r="F23" s="181"/>
      <c r="G23" s="180"/>
      <c r="H23" s="173"/>
      <c r="I23" s="173"/>
      <c r="J23" s="173"/>
      <c r="K23" s="173"/>
      <c r="L23" s="173"/>
      <c r="M23" s="175"/>
      <c r="N23" s="175"/>
      <c r="O23" s="175"/>
      <c r="P23" s="176">
        <f t="shared" si="3"/>
        <v>0</v>
      </c>
      <c r="Q23" s="175">
        <f t="shared" si="4"/>
        <v>0</v>
      </c>
      <c r="R23" s="177">
        <f t="shared" si="4"/>
        <v>0</v>
      </c>
      <c r="S23" s="178"/>
    </row>
    <row r="24" spans="1:19" ht="15.75">
      <c r="A24" s="171">
        <v>14</v>
      </c>
      <c r="B24" s="183" t="s">
        <v>76</v>
      </c>
      <c r="C24" s="180" t="s">
        <v>20</v>
      </c>
      <c r="D24" s="173">
        <v>1</v>
      </c>
      <c r="E24" s="173">
        <v>1</v>
      </c>
      <c r="F24" s="181">
        <f>22490*12</f>
        <v>269880</v>
      </c>
      <c r="G24" s="180" t="s">
        <v>18</v>
      </c>
      <c r="H24" s="173" t="s">
        <v>17</v>
      </c>
      <c r="I24" s="173" t="s">
        <v>17</v>
      </c>
      <c r="J24" s="173" t="s">
        <v>17</v>
      </c>
      <c r="K24" s="173" t="s">
        <v>17</v>
      </c>
      <c r="L24" s="173" t="s">
        <v>17</v>
      </c>
      <c r="M24" s="175">
        <v>10560</v>
      </c>
      <c r="N24" s="175">
        <v>10800</v>
      </c>
      <c r="O24" s="175">
        <v>11040</v>
      </c>
      <c r="P24" s="176">
        <f t="shared" si="3"/>
        <v>280440</v>
      </c>
      <c r="Q24" s="175">
        <f aca="true" t="shared" si="5" ref="Q24:R42">+P24+N24</f>
        <v>291240</v>
      </c>
      <c r="R24" s="177">
        <f t="shared" si="5"/>
        <v>302280</v>
      </c>
      <c r="S24" s="178"/>
    </row>
    <row r="25" spans="1:19" ht="15.75">
      <c r="A25" s="171">
        <v>15</v>
      </c>
      <c r="B25" s="172" t="s">
        <v>98</v>
      </c>
      <c r="C25" s="184" t="s">
        <v>21</v>
      </c>
      <c r="D25" s="173">
        <v>1</v>
      </c>
      <c r="E25" s="173">
        <v>1</v>
      </c>
      <c r="F25" s="182">
        <f>16030*12</f>
        <v>192360</v>
      </c>
      <c r="G25" s="180" t="s">
        <v>18</v>
      </c>
      <c r="H25" s="173" t="s">
        <v>17</v>
      </c>
      <c r="I25" s="173" t="s">
        <v>17</v>
      </c>
      <c r="J25" s="173" t="s">
        <v>17</v>
      </c>
      <c r="K25" s="173" t="s">
        <v>17</v>
      </c>
      <c r="L25" s="173" t="s">
        <v>17</v>
      </c>
      <c r="M25" s="175">
        <v>7440</v>
      </c>
      <c r="N25" s="175">
        <v>7440</v>
      </c>
      <c r="O25" s="175">
        <v>7320</v>
      </c>
      <c r="P25" s="176">
        <f t="shared" si="3"/>
        <v>199800</v>
      </c>
      <c r="Q25" s="175">
        <f t="shared" si="5"/>
        <v>207240</v>
      </c>
      <c r="R25" s="177">
        <f t="shared" si="5"/>
        <v>214560</v>
      </c>
      <c r="S25" s="178"/>
    </row>
    <row r="26" spans="1:19" ht="15.75">
      <c r="A26" s="171">
        <v>16</v>
      </c>
      <c r="B26" s="172" t="s">
        <v>77</v>
      </c>
      <c r="C26" s="179" t="s">
        <v>17</v>
      </c>
      <c r="D26" s="173">
        <v>1</v>
      </c>
      <c r="E26" s="179" t="s">
        <v>17</v>
      </c>
      <c r="F26" s="182">
        <v>112200</v>
      </c>
      <c r="G26" s="173" t="s">
        <v>17</v>
      </c>
      <c r="H26" s="173" t="s">
        <v>17</v>
      </c>
      <c r="I26" s="173" t="s">
        <v>17</v>
      </c>
      <c r="J26" s="173" t="s">
        <v>17</v>
      </c>
      <c r="K26" s="173" t="s">
        <v>17</v>
      </c>
      <c r="L26" s="173" t="s">
        <v>17</v>
      </c>
      <c r="M26" s="175">
        <v>4860</v>
      </c>
      <c r="N26" s="175">
        <v>4860</v>
      </c>
      <c r="O26" s="175">
        <v>4860</v>
      </c>
      <c r="P26" s="176">
        <f t="shared" si="3"/>
        <v>117060</v>
      </c>
      <c r="Q26" s="175">
        <f t="shared" si="5"/>
        <v>121920</v>
      </c>
      <c r="R26" s="177">
        <f t="shared" si="5"/>
        <v>126780</v>
      </c>
      <c r="S26" s="178" t="s">
        <v>147</v>
      </c>
    </row>
    <row r="27" spans="1:19" s="2" customFormat="1" ht="15.75">
      <c r="A27" s="171">
        <v>17</v>
      </c>
      <c r="B27" s="172" t="s">
        <v>78</v>
      </c>
      <c r="C27" s="184" t="s">
        <v>127</v>
      </c>
      <c r="D27" s="173">
        <v>1</v>
      </c>
      <c r="E27" s="173">
        <v>1</v>
      </c>
      <c r="F27" s="181">
        <f>10480*12</f>
        <v>125760</v>
      </c>
      <c r="G27" s="180" t="s">
        <v>18</v>
      </c>
      <c r="H27" s="173" t="s">
        <v>17</v>
      </c>
      <c r="I27" s="173" t="s">
        <v>17</v>
      </c>
      <c r="J27" s="173" t="s">
        <v>17</v>
      </c>
      <c r="K27" s="173" t="s">
        <v>17</v>
      </c>
      <c r="L27" s="173" t="s">
        <v>17</v>
      </c>
      <c r="M27" s="175"/>
      <c r="N27" s="175"/>
      <c r="O27" s="175"/>
      <c r="P27" s="176">
        <f t="shared" si="3"/>
        <v>125760</v>
      </c>
      <c r="Q27" s="175">
        <f t="shared" si="5"/>
        <v>125760</v>
      </c>
      <c r="R27" s="177">
        <f t="shared" si="5"/>
        <v>125760</v>
      </c>
      <c r="S27" s="178"/>
    </row>
    <row r="28" spans="1:19" s="4" customFormat="1" ht="15.75">
      <c r="A28" s="171">
        <v>18</v>
      </c>
      <c r="B28" s="183" t="s">
        <v>74</v>
      </c>
      <c r="C28" s="180" t="s">
        <v>17</v>
      </c>
      <c r="D28" s="173">
        <v>1</v>
      </c>
      <c r="E28" s="173" t="s">
        <v>17</v>
      </c>
      <c r="F28" s="181">
        <v>112200</v>
      </c>
      <c r="G28" s="180" t="s">
        <v>18</v>
      </c>
      <c r="H28" s="173" t="s">
        <v>17</v>
      </c>
      <c r="I28" s="173" t="s">
        <v>17</v>
      </c>
      <c r="J28" s="173" t="s">
        <v>17</v>
      </c>
      <c r="K28" s="173" t="s">
        <v>17</v>
      </c>
      <c r="L28" s="173" t="s">
        <v>17</v>
      </c>
      <c r="M28" s="175">
        <v>4860</v>
      </c>
      <c r="N28" s="175">
        <v>4860</v>
      </c>
      <c r="O28" s="175">
        <v>4860</v>
      </c>
      <c r="P28" s="176">
        <f t="shared" si="3"/>
        <v>117060</v>
      </c>
      <c r="Q28" s="175">
        <f t="shared" si="5"/>
        <v>121920</v>
      </c>
      <c r="R28" s="177">
        <f t="shared" si="5"/>
        <v>126780</v>
      </c>
      <c r="S28" s="178" t="s">
        <v>147</v>
      </c>
    </row>
    <row r="29" spans="1:19" s="4" customFormat="1" ht="15.75">
      <c r="A29" s="171"/>
      <c r="B29" s="185" t="s">
        <v>49</v>
      </c>
      <c r="C29" s="180"/>
      <c r="D29" s="173"/>
      <c r="E29" s="173"/>
      <c r="F29" s="181"/>
      <c r="G29" s="180"/>
      <c r="H29" s="173"/>
      <c r="I29" s="173"/>
      <c r="J29" s="179"/>
      <c r="K29" s="173"/>
      <c r="L29" s="173"/>
      <c r="M29" s="175"/>
      <c r="N29" s="175"/>
      <c r="O29" s="175"/>
      <c r="P29" s="176">
        <f>+M29</f>
        <v>0</v>
      </c>
      <c r="Q29" s="175">
        <f t="shared" si="5"/>
        <v>0</v>
      </c>
      <c r="R29" s="177">
        <f t="shared" si="5"/>
        <v>0</v>
      </c>
      <c r="S29" s="178"/>
    </row>
    <row r="30" spans="1:19" s="4" customFormat="1" ht="15.75">
      <c r="A30" s="171">
        <v>19</v>
      </c>
      <c r="B30" s="183" t="s">
        <v>50</v>
      </c>
      <c r="C30" s="180" t="s">
        <v>135</v>
      </c>
      <c r="D30" s="173">
        <v>1</v>
      </c>
      <c r="E30" s="173">
        <v>1</v>
      </c>
      <c r="F30" s="181">
        <f>10900*12</f>
        <v>130800</v>
      </c>
      <c r="G30" s="180" t="s">
        <v>18</v>
      </c>
      <c r="H30" s="173" t="s">
        <v>17</v>
      </c>
      <c r="I30" s="173" t="s">
        <v>17</v>
      </c>
      <c r="J30" s="173" t="s">
        <v>17</v>
      </c>
      <c r="K30" s="173" t="s">
        <v>17</v>
      </c>
      <c r="L30" s="173" t="s">
        <v>17</v>
      </c>
      <c r="M30" s="175">
        <v>4560</v>
      </c>
      <c r="N30" s="175">
        <v>4800</v>
      </c>
      <c r="O30" s="175">
        <v>4920</v>
      </c>
      <c r="P30" s="176">
        <f t="shared" si="3"/>
        <v>135360</v>
      </c>
      <c r="Q30" s="175">
        <f t="shared" si="5"/>
        <v>140160</v>
      </c>
      <c r="R30" s="177">
        <f t="shared" si="5"/>
        <v>145080</v>
      </c>
      <c r="S30" s="178"/>
    </row>
    <row r="31" spans="1:19" s="4" customFormat="1" ht="15.75">
      <c r="A31" s="171">
        <v>20</v>
      </c>
      <c r="B31" s="183" t="s">
        <v>53</v>
      </c>
      <c r="C31" s="180" t="s">
        <v>135</v>
      </c>
      <c r="D31" s="173">
        <v>1</v>
      </c>
      <c r="E31" s="173">
        <v>1</v>
      </c>
      <c r="F31" s="181">
        <f>12*11230</f>
        <v>134760</v>
      </c>
      <c r="G31" s="180" t="s">
        <v>18</v>
      </c>
      <c r="H31" s="173" t="s">
        <v>17</v>
      </c>
      <c r="I31" s="173" t="s">
        <v>17</v>
      </c>
      <c r="J31" s="173" t="s">
        <v>17</v>
      </c>
      <c r="K31" s="173" t="s">
        <v>17</v>
      </c>
      <c r="L31" s="173" t="s">
        <v>17</v>
      </c>
      <c r="M31" s="175">
        <v>4680</v>
      </c>
      <c r="N31" s="175">
        <v>4920</v>
      </c>
      <c r="O31" s="175">
        <v>5160</v>
      </c>
      <c r="P31" s="176">
        <f t="shared" si="3"/>
        <v>139440</v>
      </c>
      <c r="Q31" s="175">
        <f t="shared" si="5"/>
        <v>144360</v>
      </c>
      <c r="R31" s="177">
        <f t="shared" si="5"/>
        <v>149520</v>
      </c>
      <c r="S31" s="178"/>
    </row>
    <row r="32" spans="1:19" s="4" customFormat="1" ht="15.75">
      <c r="A32" s="171"/>
      <c r="B32" s="231" t="s">
        <v>42</v>
      </c>
      <c r="C32" s="180"/>
      <c r="D32" s="173"/>
      <c r="E32" s="173"/>
      <c r="F32" s="181"/>
      <c r="G32" s="180"/>
      <c r="H32" s="173"/>
      <c r="I32" s="173"/>
      <c r="J32" s="179"/>
      <c r="K32" s="173"/>
      <c r="L32" s="173"/>
      <c r="M32" s="175"/>
      <c r="N32" s="175"/>
      <c r="O32" s="175"/>
      <c r="P32" s="176">
        <f t="shared" si="3"/>
        <v>0</v>
      </c>
      <c r="Q32" s="175">
        <f t="shared" si="5"/>
        <v>0</v>
      </c>
      <c r="R32" s="177">
        <f t="shared" si="5"/>
        <v>0</v>
      </c>
      <c r="S32" s="178"/>
    </row>
    <row r="33" spans="1:19" ht="15.75">
      <c r="A33" s="171">
        <v>21</v>
      </c>
      <c r="B33" s="189" t="s">
        <v>25</v>
      </c>
      <c r="C33" s="180" t="s">
        <v>20</v>
      </c>
      <c r="D33" s="173">
        <v>1</v>
      </c>
      <c r="E33" s="173">
        <v>1</v>
      </c>
      <c r="F33" s="181">
        <f>21620*12</f>
        <v>259440</v>
      </c>
      <c r="G33" s="173" t="s">
        <v>17</v>
      </c>
      <c r="H33" s="173" t="s">
        <v>17</v>
      </c>
      <c r="I33" s="173" t="s">
        <v>17</v>
      </c>
      <c r="J33" s="173" t="s">
        <v>17</v>
      </c>
      <c r="K33" s="173" t="s">
        <v>17</v>
      </c>
      <c r="L33" s="173" t="s">
        <v>17</v>
      </c>
      <c r="M33" s="175">
        <v>10440</v>
      </c>
      <c r="N33" s="175">
        <v>10560</v>
      </c>
      <c r="O33" s="175">
        <v>10800</v>
      </c>
      <c r="P33" s="176">
        <f t="shared" si="3"/>
        <v>269880</v>
      </c>
      <c r="Q33" s="175">
        <f t="shared" si="5"/>
        <v>280440</v>
      </c>
      <c r="R33" s="177">
        <f t="shared" si="5"/>
        <v>291240</v>
      </c>
      <c r="S33" s="178"/>
    </row>
    <row r="34" spans="1:19" s="3" customFormat="1" ht="15.75">
      <c r="A34" s="171">
        <v>22</v>
      </c>
      <c r="B34" s="175" t="s">
        <v>26</v>
      </c>
      <c r="C34" s="190" t="s">
        <v>17</v>
      </c>
      <c r="D34" s="173">
        <v>1</v>
      </c>
      <c r="E34" s="179" t="s">
        <v>17</v>
      </c>
      <c r="F34" s="181">
        <f>12*11630</f>
        <v>139560</v>
      </c>
      <c r="G34" s="180" t="s">
        <v>18</v>
      </c>
      <c r="H34" s="173" t="s">
        <v>17</v>
      </c>
      <c r="I34" s="173" t="s">
        <v>17</v>
      </c>
      <c r="J34" s="173" t="s">
        <v>17</v>
      </c>
      <c r="K34" s="173" t="s">
        <v>17</v>
      </c>
      <c r="L34" s="173" t="s">
        <v>17</v>
      </c>
      <c r="M34" s="175">
        <v>5520</v>
      </c>
      <c r="N34" s="175">
        <v>5640</v>
      </c>
      <c r="O34" s="175">
        <v>6120</v>
      </c>
      <c r="P34" s="176">
        <f>+F34+M34</f>
        <v>145080</v>
      </c>
      <c r="Q34" s="175">
        <f>+P34+N34</f>
        <v>150720</v>
      </c>
      <c r="R34" s="177">
        <f t="shared" si="5"/>
        <v>156840</v>
      </c>
      <c r="S34" s="191"/>
    </row>
    <row r="35" spans="1:19" ht="15.75">
      <c r="A35" s="171">
        <v>23</v>
      </c>
      <c r="B35" s="192" t="s">
        <v>95</v>
      </c>
      <c r="C35" s="179" t="s">
        <v>17</v>
      </c>
      <c r="D35" s="173">
        <v>1</v>
      </c>
      <c r="E35" s="179" t="s">
        <v>17</v>
      </c>
      <c r="F35" s="174">
        <v>112200</v>
      </c>
      <c r="G35" s="173" t="s">
        <v>17</v>
      </c>
      <c r="H35" s="173" t="s">
        <v>17</v>
      </c>
      <c r="I35" s="173" t="s">
        <v>17</v>
      </c>
      <c r="J35" s="173" t="s">
        <v>17</v>
      </c>
      <c r="K35" s="173" t="s">
        <v>17</v>
      </c>
      <c r="L35" s="173" t="s">
        <v>17</v>
      </c>
      <c r="M35" s="175">
        <v>4860</v>
      </c>
      <c r="N35" s="175">
        <v>4860</v>
      </c>
      <c r="O35" s="175">
        <v>4860</v>
      </c>
      <c r="P35" s="176">
        <f>+F35+M35</f>
        <v>117060</v>
      </c>
      <c r="Q35" s="175">
        <f>+P35+N35</f>
        <v>121920</v>
      </c>
      <c r="R35" s="177">
        <f>+Q35+O35</f>
        <v>126780</v>
      </c>
      <c r="S35" s="178" t="s">
        <v>147</v>
      </c>
    </row>
    <row r="36" spans="1:19" ht="15.75">
      <c r="A36" s="171"/>
      <c r="B36" s="193" t="s">
        <v>54</v>
      </c>
      <c r="C36" s="179"/>
      <c r="D36" s="173"/>
      <c r="E36" s="179"/>
      <c r="F36" s="194"/>
      <c r="G36" s="180"/>
      <c r="H36" s="173"/>
      <c r="I36" s="173"/>
      <c r="J36" s="179"/>
      <c r="K36" s="173"/>
      <c r="L36" s="173"/>
      <c r="M36" s="175"/>
      <c r="N36" s="175"/>
      <c r="O36" s="175"/>
      <c r="P36" s="176">
        <f t="shared" si="3"/>
        <v>0</v>
      </c>
      <c r="Q36" s="175">
        <f t="shared" si="5"/>
        <v>0</v>
      </c>
      <c r="R36" s="177">
        <f t="shared" si="5"/>
        <v>0</v>
      </c>
      <c r="S36" s="178"/>
    </row>
    <row r="37" spans="1:19" ht="15.75">
      <c r="A37" s="171">
        <v>24</v>
      </c>
      <c r="B37" s="195" t="s">
        <v>61</v>
      </c>
      <c r="C37" s="196" t="s">
        <v>136</v>
      </c>
      <c r="D37" s="173">
        <v>2</v>
      </c>
      <c r="E37" s="179">
        <v>2</v>
      </c>
      <c r="F37" s="182">
        <v>108000</v>
      </c>
      <c r="G37" s="173" t="s">
        <v>17</v>
      </c>
      <c r="H37" s="173" t="s">
        <v>17</v>
      </c>
      <c r="I37" s="173" t="s">
        <v>17</v>
      </c>
      <c r="J37" s="173" t="s">
        <v>17</v>
      </c>
      <c r="K37" s="173" t="s">
        <v>17</v>
      </c>
      <c r="L37" s="173" t="s">
        <v>17</v>
      </c>
      <c r="M37" s="173" t="s">
        <v>17</v>
      </c>
      <c r="N37" s="173" t="s">
        <v>17</v>
      </c>
      <c r="O37" s="173" t="s">
        <v>17</v>
      </c>
      <c r="P37" s="176">
        <v>108000</v>
      </c>
      <c r="Q37" s="176">
        <v>108000</v>
      </c>
      <c r="R37" s="176">
        <v>108000</v>
      </c>
      <c r="S37" s="178"/>
    </row>
    <row r="38" spans="1:19" ht="15.75">
      <c r="A38" s="171">
        <v>25</v>
      </c>
      <c r="B38" s="175" t="s">
        <v>64</v>
      </c>
      <c r="C38" s="196" t="s">
        <v>136</v>
      </c>
      <c r="D38" s="173">
        <v>2</v>
      </c>
      <c r="E38" s="179">
        <v>2</v>
      </c>
      <c r="F38" s="182">
        <v>108000</v>
      </c>
      <c r="G38" s="180" t="s">
        <v>18</v>
      </c>
      <c r="H38" s="173" t="s">
        <v>17</v>
      </c>
      <c r="I38" s="173" t="s">
        <v>17</v>
      </c>
      <c r="J38" s="173" t="s">
        <v>17</v>
      </c>
      <c r="K38" s="173" t="s">
        <v>17</v>
      </c>
      <c r="L38" s="173" t="s">
        <v>17</v>
      </c>
      <c r="M38" s="173" t="s">
        <v>17</v>
      </c>
      <c r="N38" s="173" t="s">
        <v>17</v>
      </c>
      <c r="O38" s="173" t="s">
        <v>17</v>
      </c>
      <c r="P38" s="176">
        <v>108000</v>
      </c>
      <c r="Q38" s="176">
        <v>108000</v>
      </c>
      <c r="R38" s="176">
        <v>108000</v>
      </c>
      <c r="S38" s="178"/>
    </row>
    <row r="39" spans="1:19" ht="15.75">
      <c r="A39" s="171">
        <v>26</v>
      </c>
      <c r="B39" s="175" t="s">
        <v>60</v>
      </c>
      <c r="C39" s="196" t="s">
        <v>136</v>
      </c>
      <c r="D39" s="173">
        <v>1</v>
      </c>
      <c r="E39" s="179">
        <v>1</v>
      </c>
      <c r="F39" s="182">
        <f>12*9000</f>
        <v>108000</v>
      </c>
      <c r="G39" s="173" t="s">
        <v>17</v>
      </c>
      <c r="H39" s="173" t="s">
        <v>17</v>
      </c>
      <c r="I39" s="173" t="s">
        <v>17</v>
      </c>
      <c r="J39" s="173" t="s">
        <v>17</v>
      </c>
      <c r="K39" s="173" t="s">
        <v>17</v>
      </c>
      <c r="L39" s="173" t="s">
        <v>17</v>
      </c>
      <c r="M39" s="173" t="s">
        <v>17</v>
      </c>
      <c r="N39" s="173" t="s">
        <v>17</v>
      </c>
      <c r="O39" s="173" t="s">
        <v>17</v>
      </c>
      <c r="P39" s="176">
        <v>108000</v>
      </c>
      <c r="Q39" s="176">
        <v>108000</v>
      </c>
      <c r="R39" s="176">
        <v>108000</v>
      </c>
      <c r="S39" s="178"/>
    </row>
    <row r="40" spans="1:19" ht="15.75">
      <c r="A40" s="171"/>
      <c r="B40" s="232" t="s">
        <v>132</v>
      </c>
      <c r="C40" s="179"/>
      <c r="D40" s="173"/>
      <c r="E40" s="179"/>
      <c r="F40" s="182"/>
      <c r="G40" s="180"/>
      <c r="H40" s="173"/>
      <c r="I40" s="173"/>
      <c r="J40" s="179"/>
      <c r="K40" s="173"/>
      <c r="L40" s="173"/>
      <c r="M40" s="175"/>
      <c r="N40" s="175"/>
      <c r="O40" s="175"/>
      <c r="P40" s="176">
        <f t="shared" si="3"/>
        <v>0</v>
      </c>
      <c r="Q40" s="175">
        <f t="shared" si="5"/>
        <v>0</v>
      </c>
      <c r="R40" s="177">
        <f t="shared" si="5"/>
        <v>0</v>
      </c>
      <c r="S40" s="178"/>
    </row>
    <row r="41" spans="1:19" ht="15.75">
      <c r="A41" s="171">
        <v>27</v>
      </c>
      <c r="B41" s="192" t="s">
        <v>27</v>
      </c>
      <c r="C41" s="179" t="s">
        <v>17</v>
      </c>
      <c r="D41" s="173">
        <v>1</v>
      </c>
      <c r="E41" s="173" t="s">
        <v>17</v>
      </c>
      <c r="F41" s="197">
        <v>278820</v>
      </c>
      <c r="G41" s="173" t="s">
        <v>17</v>
      </c>
      <c r="H41" s="173" t="s">
        <v>17</v>
      </c>
      <c r="I41" s="173" t="s">
        <v>17</v>
      </c>
      <c r="J41" s="173" t="s">
        <v>17</v>
      </c>
      <c r="K41" s="173" t="s">
        <v>17</v>
      </c>
      <c r="L41" s="173" t="s">
        <v>17</v>
      </c>
      <c r="M41" s="176">
        <v>10740</v>
      </c>
      <c r="N41" s="175">
        <v>10740</v>
      </c>
      <c r="O41" s="177">
        <v>10740</v>
      </c>
      <c r="P41" s="176">
        <f>+F41+M41</f>
        <v>289560</v>
      </c>
      <c r="Q41" s="175">
        <f>+P41+N41</f>
        <v>300300</v>
      </c>
      <c r="R41" s="177">
        <f>+Q41+O41</f>
        <v>311040</v>
      </c>
      <c r="S41" s="178" t="s">
        <v>147</v>
      </c>
    </row>
    <row r="42" spans="1:19" ht="16.5" thickBot="1">
      <c r="A42" s="90">
        <v>28</v>
      </c>
      <c r="B42" s="40" t="s">
        <v>79</v>
      </c>
      <c r="C42" s="220" t="s">
        <v>128</v>
      </c>
      <c r="D42" s="41">
        <v>1</v>
      </c>
      <c r="E42" s="41" t="s">
        <v>17</v>
      </c>
      <c r="F42" s="221">
        <f>12*15610</f>
        <v>187320</v>
      </c>
      <c r="G42" s="222" t="s">
        <v>18</v>
      </c>
      <c r="H42" s="41" t="s">
        <v>17</v>
      </c>
      <c r="I42" s="41" t="s">
        <v>17</v>
      </c>
      <c r="J42" s="41" t="s">
        <v>17</v>
      </c>
      <c r="K42" s="41" t="s">
        <v>17</v>
      </c>
      <c r="L42" s="41" t="s">
        <v>17</v>
      </c>
      <c r="M42" s="223">
        <v>7560</v>
      </c>
      <c r="N42" s="223">
        <v>7680</v>
      </c>
      <c r="O42" s="223">
        <v>8040</v>
      </c>
      <c r="P42" s="224">
        <f t="shared" si="3"/>
        <v>194880</v>
      </c>
      <c r="Q42" s="223">
        <f t="shared" si="5"/>
        <v>202560</v>
      </c>
      <c r="R42" s="225">
        <f t="shared" si="5"/>
        <v>210600</v>
      </c>
      <c r="S42" s="226"/>
    </row>
    <row r="43" spans="1:19" s="206" customFormat="1" ht="15.75">
      <c r="A43" s="198" t="s">
        <v>80</v>
      </c>
      <c r="B43" s="199" t="s">
        <v>69</v>
      </c>
      <c r="C43" s="200"/>
      <c r="D43" s="201">
        <f>SUM(D8:D42)</f>
        <v>30</v>
      </c>
      <c r="E43" s="201">
        <f>SUM(E8:E42)</f>
        <v>21</v>
      </c>
      <c r="F43" s="202">
        <f>SUM(F8:F42)</f>
        <v>4716240</v>
      </c>
      <c r="G43" s="203"/>
      <c r="H43" s="203"/>
      <c r="I43" s="203"/>
      <c r="J43" s="203"/>
      <c r="K43" s="203"/>
      <c r="L43" s="203"/>
      <c r="M43" s="204">
        <f aca="true" t="shared" si="6" ref="M43:R43">SUM(M8:M42)</f>
        <v>152940</v>
      </c>
      <c r="N43" s="204">
        <f t="shared" si="6"/>
        <v>155820</v>
      </c>
      <c r="O43" s="204">
        <f t="shared" si="6"/>
        <v>159060</v>
      </c>
      <c r="P43" s="204">
        <f t="shared" si="6"/>
        <v>4869180</v>
      </c>
      <c r="Q43" s="204">
        <f t="shared" si="6"/>
        <v>5025000</v>
      </c>
      <c r="R43" s="204">
        <f t="shared" si="6"/>
        <v>5184060</v>
      </c>
      <c r="S43" s="205"/>
    </row>
    <row r="44" spans="1:19" s="206" customFormat="1" ht="17.25">
      <c r="A44" s="198" t="s">
        <v>81</v>
      </c>
      <c r="B44" s="207" t="s">
        <v>85</v>
      </c>
      <c r="C44" s="208"/>
      <c r="D44" s="173"/>
      <c r="E44" s="173"/>
      <c r="F44" s="208"/>
      <c r="G44" s="208"/>
      <c r="H44" s="208"/>
      <c r="I44" s="208"/>
      <c r="J44" s="208"/>
      <c r="K44" s="208"/>
      <c r="L44" s="208"/>
      <c r="M44" s="209"/>
      <c r="N44" s="209"/>
      <c r="O44" s="209"/>
      <c r="P44" s="210">
        <f>+P43*0.2</f>
        <v>973836</v>
      </c>
      <c r="Q44" s="210">
        <f>+Q43*0.2</f>
        <v>1005000</v>
      </c>
      <c r="R44" s="210">
        <f>+R43*0.2</f>
        <v>1036812</v>
      </c>
      <c r="S44" s="205"/>
    </row>
    <row r="45" spans="1:19" s="206" customFormat="1" ht="17.25">
      <c r="A45" s="198" t="s">
        <v>82</v>
      </c>
      <c r="B45" s="207" t="s">
        <v>87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9"/>
      <c r="N45" s="209"/>
      <c r="O45" s="209"/>
      <c r="P45" s="210">
        <f>SUM(P43:P44)</f>
        <v>5843016</v>
      </c>
      <c r="Q45" s="210">
        <f>SUM(Q43:Q44)</f>
        <v>6030000</v>
      </c>
      <c r="R45" s="210">
        <f>SUM(R43:R44)</f>
        <v>6220872</v>
      </c>
      <c r="S45" s="205"/>
    </row>
    <row r="46" spans="1:19" s="206" customFormat="1" ht="16.5" thickBot="1">
      <c r="A46" s="214" t="s">
        <v>83</v>
      </c>
      <c r="B46" s="215" t="s">
        <v>88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27">
        <f>+P45*100/P47</f>
        <v>49.968067729935434</v>
      </c>
      <c r="Q46" s="227">
        <f>+Q45*100/Q47</f>
        <v>49.11153326939875</v>
      </c>
      <c r="R46" s="227">
        <f>+R45*100/R47</f>
        <v>48.25342528510956</v>
      </c>
      <c r="S46" s="205"/>
    </row>
    <row r="47" spans="1:18" ht="18.75">
      <c r="A47" s="7"/>
      <c r="B47" s="5" t="s">
        <v>148</v>
      </c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233">
        <v>11693500</v>
      </c>
      <c r="Q47" s="234">
        <f>+P47*5/100+P47</f>
        <v>12278175</v>
      </c>
      <c r="R47" s="234">
        <f>+Q47*5/100+Q47</f>
        <v>12892083.75</v>
      </c>
    </row>
    <row r="48" spans="1:18" ht="18.75">
      <c r="A48" s="7"/>
      <c r="B48" s="6"/>
      <c r="C48" s="6"/>
      <c r="D48" s="6"/>
      <c r="E48" s="6"/>
      <c r="F48" s="7"/>
      <c r="G48" s="7"/>
      <c r="H48" s="7"/>
      <c r="I48" s="7"/>
      <c r="J48" s="7"/>
      <c r="K48" s="7"/>
      <c r="L48" s="43"/>
      <c r="M48" s="7"/>
      <c r="N48" s="7"/>
      <c r="O48" s="7"/>
      <c r="P48" s="44"/>
      <c r="Q48" s="7"/>
      <c r="R48" s="7"/>
    </row>
    <row r="49" spans="1:18" ht="18.75">
      <c r="A49" s="7"/>
      <c r="B49" s="8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44"/>
      <c r="Q49" s="7"/>
      <c r="R49" s="7"/>
    </row>
    <row r="50" spans="1:18" ht="18.75">
      <c r="A50" s="7"/>
      <c r="B50" s="6"/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44"/>
      <c r="Q50" s="7"/>
      <c r="R50" s="7"/>
    </row>
    <row r="51" spans="1:18" ht="18.75">
      <c r="A51" s="7"/>
      <c r="B51" s="7"/>
      <c r="C51" s="45"/>
      <c r="D51" s="7"/>
      <c r="E51" s="7"/>
      <c r="F51" s="7"/>
      <c r="G51" s="7"/>
      <c r="H51" s="7"/>
      <c r="I51" s="7"/>
      <c r="J51" s="7"/>
      <c r="K51" s="7"/>
      <c r="L51" s="7"/>
      <c r="M51" s="45"/>
      <c r="N51" s="7"/>
      <c r="O51" s="7"/>
      <c r="P51" s="46"/>
      <c r="Q51" s="7"/>
      <c r="R51" s="7"/>
    </row>
    <row r="53" spans="15:17" ht="15.75">
      <c r="O53" s="4"/>
      <c r="P53" s="48"/>
      <c r="Q53" s="4"/>
    </row>
    <row r="54" spans="15:18" ht="15.75">
      <c r="O54" s="4"/>
      <c r="P54" s="49"/>
      <c r="Q54" s="49"/>
      <c r="R54" s="49"/>
    </row>
    <row r="55" spans="15:17" ht="15.75">
      <c r="O55" s="4"/>
      <c r="P55" s="50"/>
      <c r="Q55" s="4"/>
    </row>
    <row r="56" spans="15:17" ht="15.75">
      <c r="O56" s="4"/>
      <c r="P56" s="51"/>
      <c r="Q56" s="4"/>
    </row>
  </sheetData>
  <sheetProtection/>
  <mergeCells count="13">
    <mergeCell ref="E5:F5"/>
    <mergeCell ref="G5:I5"/>
    <mergeCell ref="J5:L5"/>
    <mergeCell ref="A1:R1"/>
    <mergeCell ref="A2:R2"/>
    <mergeCell ref="A3:R3"/>
    <mergeCell ref="A4:A6"/>
    <mergeCell ref="B4:B6"/>
    <mergeCell ref="E4:F4"/>
    <mergeCell ref="G4:I4"/>
    <mergeCell ref="J4:L4"/>
    <mergeCell ref="P4:R4"/>
  </mergeCells>
  <printOptions/>
  <pageMargins left="0.3937007874015748" right="0.4724409448818898" top="0.2362204724409449" bottom="0.511811023622047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HomeUser</cp:lastModifiedBy>
  <cp:lastPrinted>2017-11-23T04:03:26Z</cp:lastPrinted>
  <dcterms:created xsi:type="dcterms:W3CDTF">2008-07-04T02:39:12Z</dcterms:created>
  <dcterms:modified xsi:type="dcterms:W3CDTF">2017-11-23T04:04:53Z</dcterms:modified>
  <cp:category/>
  <cp:version/>
  <cp:contentType/>
  <cp:contentStatus/>
</cp:coreProperties>
</file>